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09"/>
  <fileSharing userName="Liana Mustafa (MSC (Malaysia) Sdn. Bhd.)" algorithmName="SHA-512" hashValue="y1/m4x25FN0k6woakCvCsHgQN49kI9STSOA02+IcX+j3T5IH0NdHiDpoCaTqJ2vjJvDGxlWucikRBlOpQXH4rQ==" saltValue="6iqOhX/ncn6f2O8lVR1S5g==" spinCount="10000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ana.mustafa\Downloads\"/>
    </mc:Choice>
  </mc:AlternateContent>
  <xr:revisionPtr revIDLastSave="0" documentId="8_{049C1A21-E09B-4100-AA89-1CE0AD460B20}" xr6:coauthVersionLast="47" xr6:coauthVersionMax="47" xr10:uidLastSave="{00000000-0000-0000-0000-000000000000}"/>
  <bookViews>
    <workbookView xWindow="-120" yWindow="-120" windowWidth="29040" windowHeight="15720" tabRatio="857" firstSheet="1" activeTab="1" xr2:uid="{D2273B62-51D3-4AD8-9E53-306A011CB2B2}"/>
  </bookViews>
  <sheets>
    <sheet name="HOME" sheetId="4" r:id="rId1"/>
    <sheet name="TIGER" sheetId="91" r:id="rId2"/>
    <sheet name="JADE" sheetId="92" r:id="rId3"/>
    <sheet name="PHOENIX" sheetId="93" r:id="rId4"/>
    <sheet name="DRAGON" sheetId="94" r:id="rId5"/>
    <sheet name="ANDES (PGU-PEN)" sheetId="77" state="hidden" r:id="rId6"/>
    <sheet name="AMERICA" sheetId="95" r:id="rId7"/>
    <sheet name="AMBERJACK" sheetId="96" r:id="rId8"/>
    <sheet name="ANDES" sheetId="99" r:id="rId9"/>
    <sheet name="AZTEC" sheetId="100" r:id="rId10"/>
    <sheet name="INCA" sheetId="101" r:id="rId11"/>
    <sheet name="AZTEC (PGU-PEN)" sheetId="79" state="hidden" r:id="rId12"/>
    <sheet name="INCA (PGU-PEN)" sheetId="83" state="hidden" r:id="rId13"/>
    <sheet name="IPAK SENTOSA" sheetId="66" state="hidden" r:id="rId14"/>
    <sheet name="MEXICAS" sheetId="90" r:id="rId15"/>
    <sheet name="DAHLIA" sheetId="104" r:id="rId16"/>
    <sheet name="INGWE" sheetId="97" r:id="rId17"/>
    <sheet name="PETRA" sheetId="98" r:id="rId18"/>
    <sheet name="SHIKRA" sheetId="85" r:id="rId19"/>
    <sheet name="DAR ES SALAAM" sheetId="88" r:id="rId20"/>
    <sheet name="OSPREY" sheetId="103" r:id="rId21"/>
    <sheet name="FALCON" sheetId="40" r:id="rId22"/>
    <sheet name="CLANGA" sheetId="105" r:id="rId23"/>
    <sheet name="AFRICA EXPRESS" sheetId="41" r:id="rId24"/>
    <sheet name="EMERALD" sheetId="39" state="hidden" r:id="rId25"/>
    <sheet name="AUSTRALIA" sheetId="87" state="hidden" r:id="rId26"/>
    <sheet name="SILK" sheetId="67" r:id="rId27"/>
    <sheet name="CONDOR" sheetId="108" r:id="rId28"/>
    <sheet name="CONDOR ( TPP ONLY )" sheetId="68" r:id="rId29"/>
    <sheet name="LION (TPP)" sheetId="71" state="hidden" r:id="rId30"/>
    <sheet name="LION (PKG &amp; PEN)" sheetId="72" state="hidden" r:id="rId31"/>
    <sheet name="LIBERTY" sheetId="106" state="hidden" r:id="rId32"/>
    <sheet name="SANTANA" sheetId="86" r:id="rId33"/>
    <sheet name="CARIOCA" sheetId="107" r:id="rId34"/>
    <sheet name="IPANEMA" sheetId="73" r:id="rId35"/>
    <sheet name="ZEPHYR" sheetId="75" state="hidden" r:id="rId36"/>
    <sheet name="INGWE via COLOMBO" sheetId="63" state="hidden" r:id="rId37"/>
    <sheet name="IPANEMA VIA BUENOS AIRES" sheetId="74" r:id="rId38"/>
  </sheets>
  <externalReferences>
    <externalReference r:id="rId39"/>
    <externalReference r:id="rId40"/>
    <externalReference r:id="rId41"/>
    <externalReference r:id="rId42"/>
  </externalReferences>
  <definedNames>
    <definedName name="_xlnm._FilterDatabase" localSheetId="21" hidden="1">FALCON!$A$4:$V$13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8" i="97" l="1"/>
  <c r="C68" i="97"/>
  <c r="F53" i="104"/>
  <c r="C53" i="104"/>
  <c r="F53" i="90"/>
  <c r="C53" i="90"/>
  <c r="F53" i="101"/>
  <c r="C53" i="101"/>
  <c r="F52" i="100"/>
  <c r="C52" i="100"/>
  <c r="F52" i="99"/>
  <c r="C52" i="99"/>
  <c r="F53" i="96"/>
  <c r="C53" i="96"/>
  <c r="F52" i="95"/>
  <c r="C52" i="95"/>
  <c r="F52" i="94"/>
  <c r="C52" i="94"/>
  <c r="F52" i="93"/>
  <c r="C52" i="93"/>
  <c r="F53" i="92"/>
  <c r="C53" i="92"/>
  <c r="F86" i="104"/>
  <c r="C86" i="104"/>
  <c r="F84" i="104"/>
  <c r="C84" i="104"/>
  <c r="F83" i="104"/>
  <c r="C83" i="104"/>
  <c r="F82" i="104"/>
  <c r="C82" i="104"/>
  <c r="F81" i="104"/>
  <c r="C81" i="104"/>
  <c r="O80" i="104"/>
  <c r="M80" i="104"/>
  <c r="N80" i="104" s="1"/>
  <c r="F80" i="104"/>
  <c r="C80" i="104"/>
  <c r="C78" i="104"/>
  <c r="O72" i="104"/>
  <c r="M72" i="104"/>
  <c r="N72" i="104" s="1"/>
  <c r="C86" i="90"/>
  <c r="O80" i="90"/>
  <c r="M80" i="90"/>
  <c r="N80" i="90" s="1"/>
  <c r="C78" i="90"/>
  <c r="O72" i="90"/>
  <c r="M72" i="90"/>
  <c r="N72" i="90" s="1"/>
  <c r="F78" i="101"/>
  <c r="C78" i="101"/>
  <c r="C86" i="101" s="1"/>
  <c r="F76" i="101"/>
  <c r="C76" i="101"/>
  <c r="C84" i="101" s="1"/>
  <c r="F75" i="101"/>
  <c r="C75" i="101"/>
  <c r="C83" i="101" s="1"/>
  <c r="F74" i="101"/>
  <c r="C74" i="101"/>
  <c r="C82" i="101" s="1"/>
  <c r="F73" i="101"/>
  <c r="C73" i="101"/>
  <c r="C81" i="101" s="1"/>
  <c r="F72" i="101"/>
  <c r="C72" i="101"/>
  <c r="C80" i="101" s="1"/>
  <c r="T80" i="101"/>
  <c r="U80" i="101" s="1"/>
  <c r="V80" i="101" s="1"/>
  <c r="W80" i="101" s="1"/>
  <c r="X80" i="101" s="1"/>
  <c r="Y80" i="101" s="1"/>
  <c r="O80" i="101"/>
  <c r="M80" i="101"/>
  <c r="N80" i="101" s="1"/>
  <c r="T72" i="101"/>
  <c r="U72" i="101" s="1"/>
  <c r="V72" i="101" s="1"/>
  <c r="W72" i="101" s="1"/>
  <c r="X72" i="101" s="1"/>
  <c r="Y72" i="101" s="1"/>
  <c r="O72" i="101"/>
  <c r="M72" i="101"/>
  <c r="N72" i="101" s="1"/>
  <c r="G8" i="101"/>
  <c r="H8" i="101"/>
  <c r="G9" i="101"/>
  <c r="H9" i="101"/>
  <c r="G10" i="101"/>
  <c r="H10" i="101"/>
  <c r="G11" i="101"/>
  <c r="H11" i="101"/>
  <c r="G12" i="101"/>
  <c r="H12" i="101"/>
  <c r="G13" i="101"/>
  <c r="H13" i="101"/>
  <c r="G14" i="101"/>
  <c r="H14" i="101"/>
  <c r="C16" i="101"/>
  <c r="F16" i="101"/>
  <c r="G16" i="101"/>
  <c r="H16" i="101"/>
  <c r="C17" i="101"/>
  <c r="F17" i="101"/>
  <c r="G17" i="101"/>
  <c r="H17" i="101"/>
  <c r="C18" i="101"/>
  <c r="F18" i="101"/>
  <c r="G18" i="101"/>
  <c r="H18" i="101"/>
  <c r="C19" i="101"/>
  <c r="F19" i="101"/>
  <c r="G19" i="101"/>
  <c r="H19" i="101"/>
  <c r="C20" i="101"/>
  <c r="F20" i="101"/>
  <c r="G20" i="101"/>
  <c r="H20" i="101"/>
  <c r="C21" i="101"/>
  <c r="F21" i="101"/>
  <c r="G21" i="101"/>
  <c r="H21" i="101"/>
  <c r="C22" i="101"/>
  <c r="F22" i="101"/>
  <c r="G22" i="101"/>
  <c r="H22" i="101"/>
  <c r="C24" i="101"/>
  <c r="F24" i="101"/>
  <c r="G24" i="101"/>
  <c r="H24" i="101"/>
  <c r="C25" i="101"/>
  <c r="F25" i="101"/>
  <c r="G25" i="101"/>
  <c r="H25" i="101"/>
  <c r="C26" i="101"/>
  <c r="F26" i="101"/>
  <c r="G26" i="101"/>
  <c r="H26" i="101"/>
  <c r="C27" i="101"/>
  <c r="F27" i="101"/>
  <c r="G27" i="101"/>
  <c r="H27" i="101"/>
  <c r="C28" i="101"/>
  <c r="F28" i="101"/>
  <c r="G28" i="101"/>
  <c r="H28" i="101"/>
  <c r="C29" i="101"/>
  <c r="F29" i="101"/>
  <c r="G29" i="101"/>
  <c r="H29" i="101"/>
  <c r="F30" i="101"/>
  <c r="G30" i="101"/>
  <c r="H30" i="101"/>
  <c r="C32" i="101"/>
  <c r="F32" i="101"/>
  <c r="G32" i="101"/>
  <c r="H32" i="101"/>
  <c r="C33" i="101"/>
  <c r="F33" i="101"/>
  <c r="G33" i="101"/>
  <c r="H33" i="101"/>
  <c r="C34" i="101"/>
  <c r="F34" i="101"/>
  <c r="G34" i="101"/>
  <c r="H34" i="101"/>
  <c r="C35" i="101"/>
  <c r="F35" i="101"/>
  <c r="G35" i="101"/>
  <c r="H35" i="101"/>
  <c r="C36" i="101"/>
  <c r="F36" i="101"/>
  <c r="G36" i="101"/>
  <c r="H36" i="101"/>
  <c r="C37" i="101"/>
  <c r="F37" i="101"/>
  <c r="G37" i="101"/>
  <c r="H37" i="101"/>
  <c r="C38" i="101"/>
  <c r="F38" i="101"/>
  <c r="G38" i="101"/>
  <c r="H38" i="101"/>
  <c r="C40" i="101"/>
  <c r="F40" i="101"/>
  <c r="G40" i="101"/>
  <c r="H40" i="101"/>
  <c r="C41" i="101"/>
  <c r="F41" i="101"/>
  <c r="G41" i="101"/>
  <c r="H41" i="101"/>
  <c r="C42" i="101"/>
  <c r="F42" i="101"/>
  <c r="G42" i="101"/>
  <c r="H42" i="101"/>
  <c r="C43" i="101"/>
  <c r="F43" i="101"/>
  <c r="G43" i="101"/>
  <c r="H43" i="101"/>
  <c r="C44" i="101"/>
  <c r="F44" i="101"/>
  <c r="G44" i="101"/>
  <c r="H44" i="101"/>
  <c r="C45" i="101"/>
  <c r="F45" i="101"/>
  <c r="G45" i="101"/>
  <c r="H45" i="101"/>
  <c r="C46" i="101"/>
  <c r="F46" i="101"/>
  <c r="G46" i="101"/>
  <c r="H46" i="101"/>
  <c r="C48" i="101"/>
  <c r="F48" i="101"/>
  <c r="G48" i="101"/>
  <c r="H48" i="101"/>
  <c r="C49" i="101"/>
  <c r="F49" i="101"/>
  <c r="G49" i="101"/>
  <c r="H49" i="101"/>
  <c r="C50" i="101"/>
  <c r="F50" i="101"/>
  <c r="G50" i="101"/>
  <c r="H50" i="101"/>
  <c r="C51" i="101"/>
  <c r="F51" i="101"/>
  <c r="G51" i="101"/>
  <c r="H51" i="101"/>
  <c r="C52" i="101"/>
  <c r="F52" i="101"/>
  <c r="G52" i="101"/>
  <c r="H52" i="101"/>
  <c r="C54" i="101"/>
  <c r="F54" i="101"/>
  <c r="G54" i="101"/>
  <c r="H54" i="101"/>
  <c r="C56" i="101"/>
  <c r="F56" i="101"/>
  <c r="G56" i="101"/>
  <c r="H56" i="101"/>
  <c r="C57" i="101"/>
  <c r="F57" i="101"/>
  <c r="G57" i="101"/>
  <c r="H57" i="101"/>
  <c r="C58" i="101"/>
  <c r="F58" i="101"/>
  <c r="G58" i="101"/>
  <c r="H58" i="101"/>
  <c r="C59" i="101"/>
  <c r="F59" i="101"/>
  <c r="G59" i="101"/>
  <c r="H59" i="101"/>
  <c r="C60" i="101"/>
  <c r="F60" i="101"/>
  <c r="G60" i="101"/>
  <c r="H60" i="101"/>
  <c r="C61" i="101"/>
  <c r="F61" i="101"/>
  <c r="G61" i="101"/>
  <c r="H61" i="101"/>
  <c r="C62" i="101"/>
  <c r="F62" i="101"/>
  <c r="G62" i="101"/>
  <c r="H62" i="101"/>
  <c r="C64" i="101"/>
  <c r="F64" i="101"/>
  <c r="G64" i="101"/>
  <c r="H64" i="101"/>
  <c r="C65" i="101"/>
  <c r="F65" i="101"/>
  <c r="G65" i="101"/>
  <c r="H65" i="101"/>
  <c r="C66" i="101"/>
  <c r="F66" i="101"/>
  <c r="G66" i="101"/>
  <c r="H66" i="101"/>
  <c r="C67" i="101"/>
  <c r="F67" i="101"/>
  <c r="G67" i="101"/>
  <c r="H67" i="101"/>
  <c r="C68" i="101"/>
  <c r="F68" i="101"/>
  <c r="G68" i="101"/>
  <c r="H68" i="101"/>
  <c r="C69" i="101"/>
  <c r="C77" i="101" s="1"/>
  <c r="C85" i="101" s="1"/>
  <c r="F69" i="101"/>
  <c r="F77" i="101" s="1"/>
  <c r="G69" i="101"/>
  <c r="H69" i="101"/>
  <c r="C70" i="101"/>
  <c r="F70" i="101"/>
  <c r="G70" i="101"/>
  <c r="H70" i="101"/>
  <c r="C37" i="100"/>
  <c r="C45" i="100" s="1"/>
  <c r="C53" i="100" s="1"/>
  <c r="C61" i="100" s="1"/>
  <c r="C69" i="100" s="1"/>
  <c r="C77" i="100" s="1"/>
  <c r="C85" i="100" s="1"/>
  <c r="F21" i="100"/>
  <c r="C21" i="100"/>
  <c r="F20" i="100"/>
  <c r="C20" i="100"/>
  <c r="C28" i="100" s="1"/>
  <c r="C36" i="100" s="1"/>
  <c r="C44" i="100" s="1"/>
  <c r="C60" i="100" s="1"/>
  <c r="C68" i="100" s="1"/>
  <c r="C76" i="100" s="1"/>
  <c r="C84" i="100" s="1"/>
  <c r="F19" i="100"/>
  <c r="C19" i="100"/>
  <c r="C27" i="100" s="1"/>
  <c r="C35" i="100" s="1"/>
  <c r="C43" i="100" s="1"/>
  <c r="C51" i="100" s="1"/>
  <c r="C59" i="100" s="1"/>
  <c r="C67" i="100" s="1"/>
  <c r="C75" i="100" s="1"/>
  <c r="C83" i="100" s="1"/>
  <c r="F18" i="100"/>
  <c r="C18" i="100"/>
  <c r="C26" i="100" s="1"/>
  <c r="C34" i="100" s="1"/>
  <c r="C42" i="100" s="1"/>
  <c r="C50" i="100" s="1"/>
  <c r="C58" i="100" s="1"/>
  <c r="C66" i="100" s="1"/>
  <c r="C74" i="100" s="1"/>
  <c r="C82" i="100" s="1"/>
  <c r="F17" i="100"/>
  <c r="C17" i="100"/>
  <c r="C25" i="100" s="1"/>
  <c r="C33" i="100" s="1"/>
  <c r="C41" i="100" s="1"/>
  <c r="C49" i="100" s="1"/>
  <c r="C57" i="100" s="1"/>
  <c r="C65" i="100" s="1"/>
  <c r="C73" i="100" s="1"/>
  <c r="C81" i="100" s="1"/>
  <c r="F16" i="100"/>
  <c r="C16" i="100"/>
  <c r="C24" i="100" s="1"/>
  <c r="C32" i="100" s="1"/>
  <c r="C40" i="100" s="1"/>
  <c r="C48" i="100" s="1"/>
  <c r="C56" i="100" s="1"/>
  <c r="C64" i="100" s="1"/>
  <c r="C72" i="100" s="1"/>
  <c r="C80" i="100" s="1"/>
  <c r="F15" i="100"/>
  <c r="C15" i="100"/>
  <c r="C23" i="100" s="1"/>
  <c r="C31" i="100" s="1"/>
  <c r="C39" i="100" s="1"/>
  <c r="C47" i="100" s="1"/>
  <c r="C55" i="100" s="1"/>
  <c r="C63" i="100" s="1"/>
  <c r="C71" i="100" s="1"/>
  <c r="C79" i="100" s="1"/>
  <c r="H13" i="100"/>
  <c r="G13" i="100"/>
  <c r="H12" i="100"/>
  <c r="G12" i="100"/>
  <c r="H11" i="100"/>
  <c r="G11" i="100"/>
  <c r="H10" i="100"/>
  <c r="G10" i="100"/>
  <c r="H9" i="100"/>
  <c r="G9" i="100"/>
  <c r="H8" i="100"/>
  <c r="G8" i="100"/>
  <c r="H7" i="100"/>
  <c r="G7" i="100"/>
  <c r="T79" i="100"/>
  <c r="U79" i="100" s="1"/>
  <c r="V79" i="100" s="1"/>
  <c r="W79" i="100" s="1"/>
  <c r="X79" i="100" s="1"/>
  <c r="O79" i="100"/>
  <c r="M79" i="100"/>
  <c r="N79" i="100" s="1"/>
  <c r="T71" i="100"/>
  <c r="U71" i="100" s="1"/>
  <c r="V71" i="100" s="1"/>
  <c r="W71" i="100" s="1"/>
  <c r="X71" i="100" s="1"/>
  <c r="O71" i="100"/>
  <c r="M71" i="100"/>
  <c r="N71" i="100" s="1"/>
  <c r="F77" i="99"/>
  <c r="C77" i="99"/>
  <c r="C85" i="99" s="1"/>
  <c r="F75" i="99"/>
  <c r="C75" i="99"/>
  <c r="C83" i="99" s="1"/>
  <c r="F74" i="99"/>
  <c r="C74" i="99"/>
  <c r="C82" i="99" s="1"/>
  <c r="F73" i="99"/>
  <c r="C73" i="99"/>
  <c r="C81" i="99" s="1"/>
  <c r="F72" i="99"/>
  <c r="C72" i="99"/>
  <c r="C80" i="99" s="1"/>
  <c r="F71" i="99"/>
  <c r="C71" i="99"/>
  <c r="C79" i="99" s="1"/>
  <c r="T79" i="99"/>
  <c r="U79" i="99" s="1"/>
  <c r="X79" i="99" s="1"/>
  <c r="Y79" i="99" s="1"/>
  <c r="Z79" i="99" s="1"/>
  <c r="AA79" i="99" s="1"/>
  <c r="AB79" i="99" s="1"/>
  <c r="AC79" i="99" s="1"/>
  <c r="O79" i="99"/>
  <c r="M79" i="99"/>
  <c r="N79" i="99" s="1"/>
  <c r="T71" i="99"/>
  <c r="U71" i="99" s="1"/>
  <c r="X71" i="99" s="1"/>
  <c r="Y71" i="99" s="1"/>
  <c r="Z71" i="99" s="1"/>
  <c r="AA71" i="99" s="1"/>
  <c r="AB71" i="99" s="1"/>
  <c r="AC71" i="99" s="1"/>
  <c r="O71" i="99"/>
  <c r="M71" i="99"/>
  <c r="N71" i="99" s="1"/>
  <c r="G7" i="99"/>
  <c r="H7" i="99"/>
  <c r="G8" i="99"/>
  <c r="H8" i="99"/>
  <c r="G9" i="99"/>
  <c r="H9" i="99"/>
  <c r="G10" i="99"/>
  <c r="H10" i="99"/>
  <c r="G11" i="99"/>
  <c r="H11" i="99"/>
  <c r="G12" i="99"/>
  <c r="H12" i="99"/>
  <c r="G13" i="99"/>
  <c r="H13" i="99"/>
  <c r="C15" i="99"/>
  <c r="F15" i="99"/>
  <c r="G15" i="99"/>
  <c r="H15" i="99"/>
  <c r="C16" i="99"/>
  <c r="F16" i="99"/>
  <c r="G16" i="99"/>
  <c r="H16" i="99"/>
  <c r="C17" i="99"/>
  <c r="F17" i="99"/>
  <c r="G17" i="99"/>
  <c r="H17" i="99"/>
  <c r="C18" i="99"/>
  <c r="F18" i="99"/>
  <c r="G18" i="99"/>
  <c r="H18" i="99"/>
  <c r="C19" i="99"/>
  <c r="F19" i="99"/>
  <c r="G19" i="99"/>
  <c r="H19" i="99"/>
  <c r="C20" i="99"/>
  <c r="F20" i="99"/>
  <c r="G20" i="99"/>
  <c r="H20" i="99"/>
  <c r="C21" i="99"/>
  <c r="F21" i="99"/>
  <c r="G21" i="99"/>
  <c r="H21" i="99"/>
  <c r="C23" i="99"/>
  <c r="F23" i="99"/>
  <c r="G23" i="99"/>
  <c r="H23" i="99"/>
  <c r="M23" i="99"/>
  <c r="C24" i="99"/>
  <c r="F24" i="99"/>
  <c r="G24" i="99"/>
  <c r="H24" i="99"/>
  <c r="C25" i="99"/>
  <c r="F25" i="99"/>
  <c r="G25" i="99"/>
  <c r="H25" i="99"/>
  <c r="C26" i="99"/>
  <c r="F26" i="99"/>
  <c r="G26" i="99"/>
  <c r="H26" i="99"/>
  <c r="C27" i="99"/>
  <c r="F27" i="99"/>
  <c r="G27" i="99"/>
  <c r="H27" i="99"/>
  <c r="C28" i="99"/>
  <c r="F28" i="99"/>
  <c r="G28" i="99"/>
  <c r="H28" i="99"/>
  <c r="F29" i="99"/>
  <c r="G29" i="99"/>
  <c r="H29" i="99"/>
  <c r="C31" i="99"/>
  <c r="F31" i="99"/>
  <c r="G31" i="99"/>
  <c r="H31" i="99"/>
  <c r="M31" i="99"/>
  <c r="C32" i="99"/>
  <c r="F32" i="99"/>
  <c r="G32" i="99"/>
  <c r="H32" i="99"/>
  <c r="C33" i="99"/>
  <c r="F33" i="99"/>
  <c r="G33" i="99"/>
  <c r="H33" i="99"/>
  <c r="C34" i="99"/>
  <c r="F34" i="99"/>
  <c r="G34" i="99"/>
  <c r="H34" i="99"/>
  <c r="C35" i="99"/>
  <c r="F35" i="99"/>
  <c r="G35" i="99"/>
  <c r="H35" i="99"/>
  <c r="C36" i="99"/>
  <c r="F36" i="99"/>
  <c r="G36" i="99"/>
  <c r="H36" i="99"/>
  <c r="C37" i="99"/>
  <c r="F37" i="99"/>
  <c r="G37" i="99"/>
  <c r="H37" i="99"/>
  <c r="C39" i="99"/>
  <c r="F39" i="99"/>
  <c r="G39" i="99"/>
  <c r="H39" i="99"/>
  <c r="M39" i="99"/>
  <c r="C40" i="99"/>
  <c r="F40" i="99"/>
  <c r="G40" i="99"/>
  <c r="H40" i="99"/>
  <c r="C41" i="99"/>
  <c r="F41" i="99"/>
  <c r="G41" i="99"/>
  <c r="H41" i="99"/>
  <c r="C42" i="99"/>
  <c r="F42" i="99"/>
  <c r="G42" i="99"/>
  <c r="H42" i="99"/>
  <c r="C43" i="99"/>
  <c r="F43" i="99"/>
  <c r="G43" i="99"/>
  <c r="H43" i="99"/>
  <c r="C44" i="99"/>
  <c r="F44" i="99"/>
  <c r="G44" i="99"/>
  <c r="H44" i="99"/>
  <c r="C45" i="99"/>
  <c r="F45" i="99"/>
  <c r="G45" i="99"/>
  <c r="H45" i="99"/>
  <c r="C47" i="99"/>
  <c r="F47" i="99"/>
  <c r="G47" i="99"/>
  <c r="H47" i="99"/>
  <c r="M47" i="99"/>
  <c r="C48" i="99"/>
  <c r="F48" i="99"/>
  <c r="G48" i="99"/>
  <c r="H48" i="99"/>
  <c r="C49" i="99"/>
  <c r="F49" i="99"/>
  <c r="G49" i="99"/>
  <c r="H49" i="99"/>
  <c r="C50" i="99"/>
  <c r="F50" i="99"/>
  <c r="G50" i="99"/>
  <c r="H50" i="99"/>
  <c r="C51" i="99"/>
  <c r="F51" i="99"/>
  <c r="G51" i="99"/>
  <c r="H51" i="99"/>
  <c r="C53" i="99"/>
  <c r="F53" i="99"/>
  <c r="G53" i="99"/>
  <c r="H53" i="99"/>
  <c r="C55" i="99"/>
  <c r="F55" i="99"/>
  <c r="G55" i="99"/>
  <c r="H55" i="99"/>
  <c r="M55" i="99"/>
  <c r="C56" i="99"/>
  <c r="F56" i="99"/>
  <c r="G56" i="99"/>
  <c r="H56" i="99"/>
  <c r="C57" i="99"/>
  <c r="F57" i="99"/>
  <c r="G57" i="99"/>
  <c r="H57" i="99"/>
  <c r="C58" i="99"/>
  <c r="F58" i="99"/>
  <c r="G58" i="99"/>
  <c r="H58" i="99"/>
  <c r="C59" i="99"/>
  <c r="F59" i="99"/>
  <c r="G59" i="99"/>
  <c r="H59" i="99"/>
  <c r="C60" i="99"/>
  <c r="F60" i="99"/>
  <c r="G60" i="99"/>
  <c r="H60" i="99"/>
  <c r="C61" i="99"/>
  <c r="F61" i="99"/>
  <c r="G61" i="99"/>
  <c r="H61" i="99"/>
  <c r="C63" i="99"/>
  <c r="F63" i="99"/>
  <c r="G63" i="99"/>
  <c r="H63" i="99"/>
  <c r="M63" i="99"/>
  <c r="C64" i="99"/>
  <c r="F64" i="99"/>
  <c r="G64" i="99"/>
  <c r="H64" i="99"/>
  <c r="C65" i="99"/>
  <c r="F65" i="99"/>
  <c r="G65" i="99"/>
  <c r="H65" i="99"/>
  <c r="C66" i="99"/>
  <c r="F66" i="99"/>
  <c r="G66" i="99"/>
  <c r="H66" i="99"/>
  <c r="C67" i="99"/>
  <c r="F67" i="99"/>
  <c r="G67" i="99"/>
  <c r="H67" i="99"/>
  <c r="C68" i="99"/>
  <c r="C76" i="99" s="1"/>
  <c r="C84" i="99" s="1"/>
  <c r="F68" i="99"/>
  <c r="F76" i="99" s="1"/>
  <c r="G68" i="99"/>
  <c r="H68" i="99"/>
  <c r="C69" i="99"/>
  <c r="F69" i="99"/>
  <c r="G69" i="99"/>
  <c r="H69" i="99"/>
  <c r="F86" i="96"/>
  <c r="C86" i="96"/>
  <c r="F84" i="96"/>
  <c r="C84" i="96"/>
  <c r="F83" i="96"/>
  <c r="C83" i="96"/>
  <c r="F82" i="96"/>
  <c r="C82" i="96"/>
  <c r="F81" i="96"/>
  <c r="C81" i="96"/>
  <c r="T80" i="96"/>
  <c r="U80" i="96" s="1"/>
  <c r="V80" i="96" s="1"/>
  <c r="O80" i="96"/>
  <c r="M80" i="96"/>
  <c r="N80" i="96" s="1"/>
  <c r="F80" i="96"/>
  <c r="C80" i="96"/>
  <c r="F78" i="96"/>
  <c r="C78" i="96"/>
  <c r="F76" i="96"/>
  <c r="C76" i="96"/>
  <c r="F75" i="96"/>
  <c r="C75" i="96"/>
  <c r="F74" i="96"/>
  <c r="C74" i="96"/>
  <c r="F73" i="96"/>
  <c r="C73" i="96"/>
  <c r="T72" i="96"/>
  <c r="U72" i="96" s="1"/>
  <c r="V72" i="96" s="1"/>
  <c r="O72" i="96"/>
  <c r="M72" i="96"/>
  <c r="N72" i="96" s="1"/>
  <c r="F72" i="96"/>
  <c r="C72" i="96"/>
  <c r="C85" i="95"/>
  <c r="C77" i="95"/>
  <c r="F85" i="94"/>
  <c r="C85" i="94"/>
  <c r="F83" i="94"/>
  <c r="C83" i="94"/>
  <c r="F82" i="94"/>
  <c r="C82" i="94"/>
  <c r="F81" i="94"/>
  <c r="C81" i="94"/>
  <c r="F80" i="94"/>
  <c r="C80" i="94"/>
  <c r="M79" i="94"/>
  <c r="N79" i="94" s="1"/>
  <c r="O79" i="94" s="1"/>
  <c r="P79" i="94" s="1"/>
  <c r="F79" i="94"/>
  <c r="C79" i="94"/>
  <c r="F77" i="94"/>
  <c r="C77" i="94"/>
  <c r="F75" i="94"/>
  <c r="C75" i="94"/>
  <c r="F74" i="94"/>
  <c r="C74" i="94"/>
  <c r="F73" i="94"/>
  <c r="C73" i="94"/>
  <c r="F72" i="94"/>
  <c r="C72" i="94"/>
  <c r="M71" i="94"/>
  <c r="N71" i="94" s="1"/>
  <c r="O71" i="94" s="1"/>
  <c r="P71" i="94" s="1"/>
  <c r="F71" i="94"/>
  <c r="C71" i="94"/>
  <c r="C85" i="93"/>
  <c r="C77" i="93"/>
  <c r="C86" i="92"/>
  <c r="C78" i="92"/>
  <c r="F85" i="91"/>
  <c r="C85" i="91"/>
  <c r="F84" i="91"/>
  <c r="C84" i="91"/>
  <c r="F83" i="91"/>
  <c r="C83" i="91"/>
  <c r="F82" i="91"/>
  <c r="C82" i="91"/>
  <c r="F81" i="91"/>
  <c r="C81" i="91"/>
  <c r="F80" i="91"/>
  <c r="C80" i="91"/>
  <c r="M79" i="91"/>
  <c r="N79" i="91" s="1"/>
  <c r="O79" i="91" s="1"/>
  <c r="P79" i="91" s="1"/>
  <c r="Q79" i="91" s="1"/>
  <c r="R79" i="91" s="1"/>
  <c r="S79" i="91" s="1"/>
  <c r="T79" i="91" s="1"/>
  <c r="F79" i="91"/>
  <c r="C79" i="91"/>
  <c r="F77" i="91"/>
  <c r="C77" i="91"/>
  <c r="F76" i="91"/>
  <c r="C76" i="91"/>
  <c r="F75" i="91"/>
  <c r="C75" i="91"/>
  <c r="F74" i="91"/>
  <c r="C74" i="91"/>
  <c r="F73" i="91"/>
  <c r="C73" i="91"/>
  <c r="F72" i="91"/>
  <c r="C72" i="91"/>
  <c r="M71" i="91"/>
  <c r="N71" i="91" s="1"/>
  <c r="O71" i="91" s="1"/>
  <c r="P71" i="91" s="1"/>
  <c r="Q71" i="91" s="1"/>
  <c r="R71" i="91" s="1"/>
  <c r="S71" i="91" s="1"/>
  <c r="T71" i="91" s="1"/>
  <c r="F71" i="91"/>
  <c r="C71" i="91"/>
  <c r="F52" i="97"/>
  <c r="C52" i="97"/>
  <c r="F51" i="97"/>
  <c r="C51" i="97"/>
  <c r="F50" i="97"/>
  <c r="C50" i="97"/>
  <c r="AF71" i="86"/>
  <c r="AE74" i="86"/>
  <c r="AD71" i="86"/>
  <c r="AC71" i="86"/>
  <c r="AB74" i="86"/>
  <c r="AA71" i="86"/>
  <c r="AF63" i="86"/>
  <c r="AE66" i="86"/>
  <c r="AD63" i="86"/>
  <c r="AC63" i="86"/>
  <c r="AB66" i="86"/>
  <c r="AA63" i="86"/>
  <c r="AF55" i="86"/>
  <c r="AE58" i="86"/>
  <c r="AD55" i="86"/>
  <c r="AC55" i="86"/>
  <c r="AB58" i="86"/>
  <c r="AA55" i="86"/>
  <c r="AF47" i="86"/>
  <c r="AE50" i="86"/>
  <c r="AD47" i="86"/>
  <c r="AC47" i="86"/>
  <c r="AB50" i="86"/>
  <c r="AA47" i="86"/>
  <c r="AF39" i="86"/>
  <c r="AE42" i="86"/>
  <c r="AD31" i="86"/>
  <c r="AD39" i="86"/>
  <c r="AC39" i="86"/>
  <c r="AB42" i="86"/>
  <c r="AA39" i="86"/>
  <c r="AF31" i="86"/>
  <c r="AE34" i="86"/>
  <c r="AC31" i="86"/>
  <c r="AB34" i="86"/>
  <c r="AA31" i="86"/>
  <c r="AF23" i="86"/>
  <c r="AE26" i="86"/>
  <c r="AD23" i="86"/>
  <c r="AC23" i="86"/>
  <c r="AB18" i="86"/>
  <c r="AB26" i="86"/>
  <c r="AA23" i="86"/>
  <c r="AF15" i="86"/>
  <c r="AE18" i="86"/>
  <c r="AD15" i="86"/>
  <c r="AF7" i="86"/>
  <c r="AE10" i="86"/>
  <c r="AD7" i="86"/>
  <c r="AC15" i="86"/>
  <c r="AA15" i="86"/>
  <c r="AC7" i="86"/>
  <c r="AB10" i="86"/>
  <c r="AA7" i="86"/>
  <c r="Z71" i="86"/>
  <c r="Y71" i="86"/>
  <c r="Z63" i="86"/>
  <c r="Y63" i="86"/>
  <c r="Y55" i="86"/>
  <c r="Z47" i="86"/>
  <c r="Y47" i="86"/>
  <c r="Z39" i="86"/>
  <c r="Y39" i="86"/>
  <c r="Z31" i="86"/>
  <c r="Y31" i="86"/>
  <c r="Z23" i="86"/>
  <c r="Y23" i="86"/>
  <c r="Y15" i="86"/>
  <c r="Z15" i="86"/>
  <c r="Y7" i="86"/>
  <c r="Z7" i="86"/>
  <c r="X74" i="86"/>
  <c r="X66" i="86"/>
  <c r="X58" i="86"/>
  <c r="X50" i="86"/>
  <c r="X42" i="86"/>
  <c r="X34" i="86"/>
  <c r="X26" i="86"/>
  <c r="X18" i="86"/>
  <c r="X10" i="86"/>
  <c r="F57" i="97"/>
  <c r="C57" i="97"/>
  <c r="C53" i="97"/>
  <c r="C61" i="97" s="1"/>
  <c r="C69" i="97" s="1"/>
  <c r="C77" i="97" s="1"/>
  <c r="C85" i="97" s="1"/>
  <c r="F37" i="97"/>
  <c r="C37" i="97"/>
  <c r="F36" i="97"/>
  <c r="C36" i="97"/>
  <c r="C44" i="97" s="1"/>
  <c r="C60" i="97" s="1"/>
  <c r="C76" i="97" s="1"/>
  <c r="C84" i="97" s="1"/>
  <c r="F35" i="97"/>
  <c r="C35" i="97"/>
  <c r="C43" i="97" s="1"/>
  <c r="C59" i="97" s="1"/>
  <c r="C67" i="97" s="1"/>
  <c r="C75" i="97" s="1"/>
  <c r="C83" i="97" s="1"/>
  <c r="F34" i="97"/>
  <c r="C34" i="97"/>
  <c r="C42" i="97" s="1"/>
  <c r="C58" i="97" s="1"/>
  <c r="C66" i="97" s="1"/>
  <c r="C74" i="97" s="1"/>
  <c r="C82" i="97" s="1"/>
  <c r="F33" i="97"/>
  <c r="C33" i="97"/>
  <c r="C41" i="97" s="1"/>
  <c r="C49" i="97" s="1"/>
  <c r="C65" i="97" s="1"/>
  <c r="C73" i="97" s="1"/>
  <c r="C81" i="97" s="1"/>
  <c r="F32" i="97"/>
  <c r="C32" i="97"/>
  <c r="C40" i="97" s="1"/>
  <c r="C48" i="97" s="1"/>
  <c r="C56" i="97" s="1"/>
  <c r="C64" i="97" s="1"/>
  <c r="C72" i="97" s="1"/>
  <c r="C80" i="97" s="1"/>
  <c r="F31" i="97"/>
  <c r="C31" i="97"/>
  <c r="C39" i="97" s="1"/>
  <c r="C47" i="97" s="1"/>
  <c r="C55" i="97" s="1"/>
  <c r="C63" i="97" s="1"/>
  <c r="C71" i="97" s="1"/>
  <c r="C79" i="97" s="1"/>
  <c r="C38" i="104"/>
  <c r="C46" i="104" s="1"/>
  <c r="C54" i="104" s="1"/>
  <c r="C62" i="104" s="1"/>
  <c r="C70" i="104" s="1"/>
  <c r="C38" i="90"/>
  <c r="C46" i="90" s="1"/>
  <c r="C54" i="90" s="1"/>
  <c r="C62" i="90" s="1"/>
  <c r="C70" i="90" s="1"/>
  <c r="C38" i="96"/>
  <c r="C46" i="96" s="1"/>
  <c r="C54" i="96" s="1"/>
  <c r="C62" i="96" s="1"/>
  <c r="C70" i="96" s="1"/>
  <c r="C37" i="95"/>
  <c r="C45" i="95" s="1"/>
  <c r="C53" i="95" s="1"/>
  <c r="C61" i="95" s="1"/>
  <c r="C69" i="95" s="1"/>
  <c r="C37" i="94"/>
  <c r="C45" i="94" s="1"/>
  <c r="C53" i="94" s="1"/>
  <c r="C61" i="94" s="1"/>
  <c r="C69" i="94" s="1"/>
  <c r="C37" i="93"/>
  <c r="C45" i="93" s="1"/>
  <c r="C53" i="93" s="1"/>
  <c r="C61" i="93" s="1"/>
  <c r="C69" i="93" s="1"/>
  <c r="C38" i="92"/>
  <c r="C46" i="92" s="1"/>
  <c r="C54" i="92" s="1"/>
  <c r="C62" i="92" s="1"/>
  <c r="C70" i="92" s="1"/>
  <c r="C85" i="74"/>
  <c r="F21" i="74"/>
  <c r="F21" i="73"/>
  <c r="F21" i="107"/>
  <c r="F21" i="86"/>
  <c r="F21" i="106"/>
  <c r="F21" i="39"/>
  <c r="F21" i="41"/>
  <c r="F21" i="40"/>
  <c r="F20" i="103"/>
  <c r="F21" i="88"/>
  <c r="F20" i="85"/>
  <c r="R71" i="41"/>
  <c r="Q71" i="41"/>
  <c r="P71" i="41"/>
  <c r="O71" i="41"/>
  <c r="R63" i="41"/>
  <c r="Q63" i="41"/>
  <c r="P63" i="41"/>
  <c r="O63" i="41"/>
  <c r="R55" i="41"/>
  <c r="Q55" i="41"/>
  <c r="P55" i="41"/>
  <c r="O55" i="41"/>
  <c r="R47" i="41"/>
  <c r="Q47" i="41"/>
  <c r="P47" i="41"/>
  <c r="O47" i="41"/>
  <c r="R39" i="41"/>
  <c r="Q39" i="41"/>
  <c r="P39" i="41"/>
  <c r="O39" i="41"/>
  <c r="R31" i="41"/>
  <c r="Q31" i="41"/>
  <c r="P31" i="41"/>
  <c r="O31" i="41"/>
  <c r="R23" i="41"/>
  <c r="Q23" i="41"/>
  <c r="P23" i="41"/>
  <c r="P7" i="41"/>
  <c r="Q7" i="41"/>
  <c r="O23" i="41"/>
  <c r="R7" i="41"/>
  <c r="O7" i="41"/>
  <c r="R15" i="41"/>
  <c r="Q15" i="41"/>
  <c r="P15" i="41"/>
  <c r="O15" i="41"/>
  <c r="G76" i="73"/>
  <c r="H76" i="73"/>
  <c r="M24" i="104"/>
  <c r="O16" i="104"/>
  <c r="O24" i="104" s="1"/>
  <c r="O32" i="104" s="1"/>
  <c r="O40" i="104" s="1"/>
  <c r="O48" i="104" s="1"/>
  <c r="O56" i="104" s="1"/>
  <c r="O64" i="104" s="1"/>
  <c r="N16" i="104"/>
  <c r="N8" i="104"/>
  <c r="M24" i="90"/>
  <c r="O16" i="90"/>
  <c r="O24" i="90" s="1"/>
  <c r="O32" i="90" s="1"/>
  <c r="O40" i="90" s="1"/>
  <c r="O48" i="90" s="1"/>
  <c r="O56" i="90" s="1"/>
  <c r="O64" i="90" s="1"/>
  <c r="N16" i="90"/>
  <c r="N8" i="90"/>
  <c r="M24" i="101"/>
  <c r="O16" i="101"/>
  <c r="O24" i="101" s="1"/>
  <c r="O32" i="101" s="1"/>
  <c r="O40" i="101" s="1"/>
  <c r="O48" i="101" s="1"/>
  <c r="O56" i="101" s="1"/>
  <c r="O64" i="101" s="1"/>
  <c r="N16" i="101"/>
  <c r="N8" i="101"/>
  <c r="M23" i="100"/>
  <c r="O15" i="100"/>
  <c r="O23" i="100" s="1"/>
  <c r="O31" i="100" s="1"/>
  <c r="O39" i="100" s="1"/>
  <c r="O47" i="100" s="1"/>
  <c r="O55" i="100" s="1"/>
  <c r="O63" i="100" s="1"/>
  <c r="N15" i="100"/>
  <c r="N7" i="100"/>
  <c r="O15" i="99"/>
  <c r="O23" i="99" s="1"/>
  <c r="O31" i="99" s="1"/>
  <c r="O39" i="99" s="1"/>
  <c r="O47" i="99" s="1"/>
  <c r="O55" i="99" s="1"/>
  <c r="O63" i="99" s="1"/>
  <c r="N15" i="99"/>
  <c r="N7" i="99"/>
  <c r="C16" i="86"/>
  <c r="C15" i="86"/>
  <c r="K31" i="39"/>
  <c r="K23" i="39"/>
  <c r="K15" i="39"/>
  <c r="P79" i="97"/>
  <c r="Q79" i="97" s="1"/>
  <c r="R79" i="97" s="1"/>
  <c r="P71" i="97"/>
  <c r="Q71" i="97" s="1"/>
  <c r="R71" i="97" s="1"/>
  <c r="P63" i="97"/>
  <c r="Q63" i="97" s="1"/>
  <c r="R63" i="97" s="1"/>
  <c r="P55" i="97"/>
  <c r="Q55" i="97" s="1"/>
  <c r="R55" i="97" s="1"/>
  <c r="P47" i="97"/>
  <c r="Q47" i="97" s="1"/>
  <c r="R47" i="97" s="1"/>
  <c r="P39" i="97"/>
  <c r="Q39" i="97" s="1"/>
  <c r="R39" i="97" s="1"/>
  <c r="P31" i="97"/>
  <c r="Q31" i="97" s="1"/>
  <c r="R31" i="97" s="1"/>
  <c r="P23" i="97"/>
  <c r="Q23" i="97" s="1"/>
  <c r="R23" i="97" s="1"/>
  <c r="P15" i="97"/>
  <c r="Q15" i="97" s="1"/>
  <c r="R15" i="97" s="1"/>
  <c r="Q7" i="97"/>
  <c r="R7" i="97"/>
  <c r="P7" i="97"/>
  <c r="K15" i="108"/>
  <c r="K23" i="108" s="1"/>
  <c r="K31" i="108" s="1"/>
  <c r="K39" i="108" s="1"/>
  <c r="K47" i="108" s="1"/>
  <c r="K55" i="108" s="1"/>
  <c r="K63" i="108" s="1"/>
  <c r="K71" i="108" s="1"/>
  <c r="F21" i="108"/>
  <c r="C21" i="108"/>
  <c r="C29" i="108" s="1"/>
  <c r="C37" i="108" s="1"/>
  <c r="C45" i="108" s="1"/>
  <c r="C53" i="108" s="1"/>
  <c r="C61" i="108" s="1"/>
  <c r="C69" i="108" s="1"/>
  <c r="C77" i="108" s="1"/>
  <c r="F20" i="108"/>
  <c r="C20" i="108"/>
  <c r="C28" i="108" s="1"/>
  <c r="C36" i="108" s="1"/>
  <c r="C44" i="108" s="1"/>
  <c r="C52" i="108" s="1"/>
  <c r="C60" i="108" s="1"/>
  <c r="C68" i="108" s="1"/>
  <c r="C76" i="108" s="1"/>
  <c r="F19" i="108"/>
  <c r="C19" i="108"/>
  <c r="C27" i="108" s="1"/>
  <c r="C35" i="108" s="1"/>
  <c r="C43" i="108" s="1"/>
  <c r="C51" i="108" s="1"/>
  <c r="C59" i="108" s="1"/>
  <c r="C67" i="108" s="1"/>
  <c r="C75" i="108" s="1"/>
  <c r="F18" i="108"/>
  <c r="C18" i="108"/>
  <c r="C26" i="108" s="1"/>
  <c r="C34" i="108" s="1"/>
  <c r="C42" i="108" s="1"/>
  <c r="C50" i="108" s="1"/>
  <c r="C58" i="108" s="1"/>
  <c r="C66" i="108" s="1"/>
  <c r="C74" i="108" s="1"/>
  <c r="F17" i="108"/>
  <c r="C17" i="108"/>
  <c r="C25" i="108" s="1"/>
  <c r="C33" i="108" s="1"/>
  <c r="C41" i="108" s="1"/>
  <c r="C49" i="108" s="1"/>
  <c r="C57" i="108" s="1"/>
  <c r="C65" i="108" s="1"/>
  <c r="C73" i="108" s="1"/>
  <c r="F16" i="108"/>
  <c r="C16" i="108"/>
  <c r="C24" i="108" s="1"/>
  <c r="C32" i="108" s="1"/>
  <c r="C40" i="108" s="1"/>
  <c r="C48" i="108" s="1"/>
  <c r="C56" i="108" s="1"/>
  <c r="C64" i="108" s="1"/>
  <c r="C72" i="108" s="1"/>
  <c r="M15" i="108"/>
  <c r="F15" i="108"/>
  <c r="C15" i="108"/>
  <c r="C23" i="108" s="1"/>
  <c r="C31" i="108" s="1"/>
  <c r="C39" i="108" s="1"/>
  <c r="C47" i="108" s="1"/>
  <c r="C55" i="108" s="1"/>
  <c r="C63" i="108" s="1"/>
  <c r="C71" i="108" s="1"/>
  <c r="H13" i="108"/>
  <c r="G13" i="108"/>
  <c r="H12" i="108"/>
  <c r="G12" i="108"/>
  <c r="H11" i="108"/>
  <c r="G11" i="108"/>
  <c r="H10" i="108"/>
  <c r="G10" i="108"/>
  <c r="H9" i="108"/>
  <c r="G9" i="108"/>
  <c r="H8" i="108"/>
  <c r="G8" i="108"/>
  <c r="O7" i="108"/>
  <c r="N7" i="108"/>
  <c r="H7" i="108"/>
  <c r="G7" i="108"/>
  <c r="O7" i="106"/>
  <c r="C16" i="39"/>
  <c r="C15" i="39"/>
  <c r="F21" i="97"/>
  <c r="C21" i="97"/>
  <c r="C29" i="97" s="1"/>
  <c r="F20" i="97"/>
  <c r="C20" i="97"/>
  <c r="C28" i="97" s="1"/>
  <c r="F19" i="97"/>
  <c r="C19" i="97"/>
  <c r="C27" i="97" s="1"/>
  <c r="F18" i="97"/>
  <c r="C18" i="97"/>
  <c r="C26" i="97" s="1"/>
  <c r="F17" i="97"/>
  <c r="C17" i="97"/>
  <c r="C25" i="97" s="1"/>
  <c r="F16" i="97"/>
  <c r="C16" i="97"/>
  <c r="C24" i="97" s="1"/>
  <c r="F15" i="97"/>
  <c r="C15" i="97"/>
  <c r="C23" i="97" s="1"/>
  <c r="H13" i="97"/>
  <c r="G13" i="97"/>
  <c r="H12" i="97"/>
  <c r="G12" i="97"/>
  <c r="H11" i="97"/>
  <c r="G11" i="97"/>
  <c r="H10" i="97"/>
  <c r="G10" i="97"/>
  <c r="H9" i="97"/>
  <c r="G9" i="97"/>
  <c r="H8" i="97"/>
  <c r="G8" i="97"/>
  <c r="H7" i="97"/>
  <c r="G7" i="97"/>
  <c r="C22" i="104"/>
  <c r="C21" i="104"/>
  <c r="C29" i="104" s="1"/>
  <c r="C20" i="104"/>
  <c r="C19" i="104"/>
  <c r="C27" i="104" s="1"/>
  <c r="C18" i="104"/>
  <c r="C26" i="104" s="1"/>
  <c r="C34" i="104" s="1"/>
  <c r="C17" i="104"/>
  <c r="C25" i="104" s="1"/>
  <c r="C33" i="104" s="1"/>
  <c r="C41" i="104" s="1"/>
  <c r="C49" i="104" s="1"/>
  <c r="C57" i="104" s="1"/>
  <c r="C65" i="104" s="1"/>
  <c r="C73" i="104" s="1"/>
  <c r="C16" i="104"/>
  <c r="C24" i="104" s="1"/>
  <c r="C32" i="104" s="1"/>
  <c r="C40" i="104" s="1"/>
  <c r="C48" i="104" s="1"/>
  <c r="C56" i="104" s="1"/>
  <c r="C64" i="104" s="1"/>
  <c r="C72" i="104" s="1"/>
  <c r="C22" i="90"/>
  <c r="C21" i="90"/>
  <c r="C29" i="90" s="1"/>
  <c r="C20" i="90"/>
  <c r="C19" i="90"/>
  <c r="C27" i="90" s="1"/>
  <c r="C18" i="90"/>
  <c r="C26" i="90" s="1"/>
  <c r="C34" i="90" s="1"/>
  <c r="C17" i="90"/>
  <c r="C25" i="90" s="1"/>
  <c r="C33" i="90" s="1"/>
  <c r="C41" i="90" s="1"/>
  <c r="C49" i="90" s="1"/>
  <c r="C57" i="90" s="1"/>
  <c r="C65" i="90" s="1"/>
  <c r="C73" i="90" s="1"/>
  <c r="C81" i="90" s="1"/>
  <c r="C16" i="90"/>
  <c r="C24" i="90" s="1"/>
  <c r="C32" i="90" s="1"/>
  <c r="C40" i="90" s="1"/>
  <c r="C48" i="90" s="1"/>
  <c r="C56" i="90" s="1"/>
  <c r="C64" i="90" s="1"/>
  <c r="C72" i="90" s="1"/>
  <c r="C80" i="90" s="1"/>
  <c r="T16" i="101"/>
  <c r="T24" i="101" s="1"/>
  <c r="T32" i="101" s="1"/>
  <c r="T40" i="101" s="1"/>
  <c r="T48" i="101" s="1"/>
  <c r="T56" i="101" s="1"/>
  <c r="T64" i="101" s="1"/>
  <c r="T16" i="90"/>
  <c r="T24" i="90" s="1"/>
  <c r="T32" i="90" s="1"/>
  <c r="T40" i="90" s="1"/>
  <c r="T48" i="90" s="1"/>
  <c r="T56" i="90" s="1"/>
  <c r="T64" i="90" s="1"/>
  <c r="T72" i="90" s="1"/>
  <c r="C22" i="96"/>
  <c r="C21" i="96"/>
  <c r="C29" i="96" s="1"/>
  <c r="C20" i="96"/>
  <c r="C28" i="96" s="1"/>
  <c r="C19" i="96"/>
  <c r="C27" i="96" s="1"/>
  <c r="C18" i="96"/>
  <c r="C26" i="96" s="1"/>
  <c r="C34" i="96" s="1"/>
  <c r="C17" i="96"/>
  <c r="C25" i="96" s="1"/>
  <c r="C33" i="96" s="1"/>
  <c r="C41" i="96" s="1"/>
  <c r="C49" i="96" s="1"/>
  <c r="C57" i="96" s="1"/>
  <c r="C65" i="96" s="1"/>
  <c r="C16" i="96"/>
  <c r="C24" i="96" s="1"/>
  <c r="C32" i="96" s="1"/>
  <c r="C40" i="96" s="1"/>
  <c r="C48" i="96" s="1"/>
  <c r="C56" i="96" s="1"/>
  <c r="C64" i="96" s="1"/>
  <c r="C21" i="95"/>
  <c r="C20" i="95"/>
  <c r="C28" i="95" s="1"/>
  <c r="C19" i="95"/>
  <c r="C27" i="95" s="1"/>
  <c r="C18" i="95"/>
  <c r="C26" i="95" s="1"/>
  <c r="C17" i="95"/>
  <c r="C25" i="95" s="1"/>
  <c r="C33" i="95" s="1"/>
  <c r="C16" i="95"/>
  <c r="C24" i="95" s="1"/>
  <c r="C32" i="95" s="1"/>
  <c r="C40" i="95" s="1"/>
  <c r="C48" i="95" s="1"/>
  <c r="C56" i="95" s="1"/>
  <c r="C64" i="95" s="1"/>
  <c r="C72" i="95" s="1"/>
  <c r="C80" i="95" s="1"/>
  <c r="C15" i="95"/>
  <c r="C23" i="95" s="1"/>
  <c r="C31" i="95" s="1"/>
  <c r="C39" i="95" s="1"/>
  <c r="C47" i="95" s="1"/>
  <c r="C55" i="95" s="1"/>
  <c r="C63" i="95" s="1"/>
  <c r="C71" i="95" s="1"/>
  <c r="C79" i="95" s="1"/>
  <c r="C21" i="94"/>
  <c r="C20" i="94"/>
  <c r="C28" i="94" s="1"/>
  <c r="C19" i="94"/>
  <c r="C27" i="94" s="1"/>
  <c r="C18" i="94"/>
  <c r="C26" i="94" s="1"/>
  <c r="C34" i="94" s="1"/>
  <c r="C42" i="94" s="1"/>
  <c r="C50" i="94" s="1"/>
  <c r="C58" i="94" s="1"/>
  <c r="C66" i="94" s="1"/>
  <c r="C17" i="94"/>
  <c r="C25" i="94" s="1"/>
  <c r="C33" i="94" s="1"/>
  <c r="C16" i="94"/>
  <c r="C24" i="94" s="1"/>
  <c r="C32" i="94" s="1"/>
  <c r="C40" i="94" s="1"/>
  <c r="C48" i="94" s="1"/>
  <c r="C56" i="94" s="1"/>
  <c r="C64" i="94" s="1"/>
  <c r="C15" i="94"/>
  <c r="C23" i="94" s="1"/>
  <c r="C31" i="94" s="1"/>
  <c r="C39" i="94" s="1"/>
  <c r="C47" i="94" s="1"/>
  <c r="C55" i="94" s="1"/>
  <c r="C63" i="94" s="1"/>
  <c r="C21" i="93"/>
  <c r="C20" i="93"/>
  <c r="C28" i="93" s="1"/>
  <c r="C19" i="93"/>
  <c r="C27" i="93" s="1"/>
  <c r="C18" i="93"/>
  <c r="C26" i="93" s="1"/>
  <c r="C17" i="93"/>
  <c r="C25" i="93" s="1"/>
  <c r="C33" i="93" s="1"/>
  <c r="C16" i="93"/>
  <c r="C24" i="93" s="1"/>
  <c r="C32" i="93" s="1"/>
  <c r="C40" i="93" s="1"/>
  <c r="C48" i="93" s="1"/>
  <c r="C56" i="93" s="1"/>
  <c r="C64" i="93" s="1"/>
  <c r="C72" i="93" s="1"/>
  <c r="C80" i="93" s="1"/>
  <c r="C15" i="93"/>
  <c r="C23" i="93" s="1"/>
  <c r="C31" i="93" s="1"/>
  <c r="C39" i="93" s="1"/>
  <c r="C47" i="93" s="1"/>
  <c r="C55" i="93" s="1"/>
  <c r="C63" i="93" s="1"/>
  <c r="C71" i="93" s="1"/>
  <c r="C79" i="93" s="1"/>
  <c r="C22" i="92"/>
  <c r="C21" i="92"/>
  <c r="C29" i="92" s="1"/>
  <c r="C37" i="92" s="1"/>
  <c r="C45" i="92" s="1"/>
  <c r="C61" i="92" s="1"/>
  <c r="C69" i="92" s="1"/>
  <c r="C77" i="92" s="1"/>
  <c r="C85" i="92" s="1"/>
  <c r="C20" i="92"/>
  <c r="C28" i="92" s="1"/>
  <c r="C19" i="92"/>
  <c r="C27" i="92" s="1"/>
  <c r="C18" i="92"/>
  <c r="C26" i="92" s="1"/>
  <c r="C34" i="92" s="1"/>
  <c r="C17" i="92"/>
  <c r="C25" i="92" s="1"/>
  <c r="C33" i="92" s="1"/>
  <c r="C41" i="92" s="1"/>
  <c r="C49" i="92" s="1"/>
  <c r="C57" i="92" s="1"/>
  <c r="C65" i="92" s="1"/>
  <c r="C73" i="92" s="1"/>
  <c r="C81" i="92" s="1"/>
  <c r="C16" i="92"/>
  <c r="C24" i="92" s="1"/>
  <c r="C32" i="92" s="1"/>
  <c r="C40" i="92" s="1"/>
  <c r="C48" i="92" s="1"/>
  <c r="C56" i="92" s="1"/>
  <c r="C64" i="92" s="1"/>
  <c r="C72" i="92" s="1"/>
  <c r="C80" i="92" s="1"/>
  <c r="C15" i="91"/>
  <c r="C16" i="91"/>
  <c r="C17" i="91"/>
  <c r="C18" i="91"/>
  <c r="C19" i="91"/>
  <c r="C20" i="91"/>
  <c r="C21" i="91"/>
  <c r="C23" i="91"/>
  <c r="C24" i="91"/>
  <c r="C25" i="91"/>
  <c r="C26" i="91"/>
  <c r="C34" i="91" s="1"/>
  <c r="C27" i="91"/>
  <c r="C28" i="91"/>
  <c r="C31" i="91"/>
  <c r="C32" i="91"/>
  <c r="C33" i="91"/>
  <c r="C35" i="91"/>
  <c r="C36" i="91"/>
  <c r="C37" i="91"/>
  <c r="C39" i="91"/>
  <c r="C40" i="91"/>
  <c r="C41" i="91"/>
  <c r="C42" i="91"/>
  <c r="C43" i="91"/>
  <c r="C44" i="91"/>
  <c r="C45" i="91"/>
  <c r="C47" i="91"/>
  <c r="C48" i="91"/>
  <c r="C49" i="91"/>
  <c r="C50" i="91"/>
  <c r="C51" i="91"/>
  <c r="C52" i="91"/>
  <c r="C53" i="91"/>
  <c r="G7" i="91"/>
  <c r="H7" i="91"/>
  <c r="G8" i="91"/>
  <c r="H8" i="91"/>
  <c r="G9" i="91"/>
  <c r="H9" i="91"/>
  <c r="G10" i="91"/>
  <c r="H10" i="91"/>
  <c r="G11" i="91"/>
  <c r="H11" i="91"/>
  <c r="G12" i="91"/>
  <c r="H12" i="91"/>
  <c r="F21" i="91"/>
  <c r="G13" i="91"/>
  <c r="H13" i="91"/>
  <c r="F15" i="91"/>
  <c r="G15" i="91"/>
  <c r="H15" i="91"/>
  <c r="F16" i="91"/>
  <c r="G16" i="91"/>
  <c r="H16" i="91"/>
  <c r="F17" i="91"/>
  <c r="G17" i="91"/>
  <c r="H17" i="91"/>
  <c r="F18" i="91"/>
  <c r="G18" i="91"/>
  <c r="H18" i="91"/>
  <c r="F19" i="91"/>
  <c r="G19" i="91"/>
  <c r="H19" i="91"/>
  <c r="F20" i="91"/>
  <c r="G20" i="91"/>
  <c r="H20" i="91"/>
  <c r="G21" i="91"/>
  <c r="H21" i="91"/>
  <c r="F23" i="91"/>
  <c r="G23" i="91"/>
  <c r="H23" i="91"/>
  <c r="F24" i="91"/>
  <c r="G24" i="91"/>
  <c r="H24" i="91"/>
  <c r="F25" i="91"/>
  <c r="G25" i="91"/>
  <c r="H25" i="91"/>
  <c r="F26" i="91"/>
  <c r="F34" i="91" s="1"/>
  <c r="G26" i="91"/>
  <c r="H26" i="91"/>
  <c r="F27" i="91"/>
  <c r="G27" i="91"/>
  <c r="H27" i="91"/>
  <c r="F28" i="91"/>
  <c r="G28" i="91"/>
  <c r="H28" i="91"/>
  <c r="F29" i="91"/>
  <c r="G29" i="91"/>
  <c r="H29" i="91"/>
  <c r="F31" i="91"/>
  <c r="G31" i="91"/>
  <c r="H31" i="91"/>
  <c r="F32" i="91"/>
  <c r="G32" i="91"/>
  <c r="H32" i="91"/>
  <c r="F33" i="91"/>
  <c r="G33" i="91"/>
  <c r="H33" i="91"/>
  <c r="F35" i="91"/>
  <c r="G35" i="91"/>
  <c r="H35" i="91"/>
  <c r="F36" i="91"/>
  <c r="G36" i="91"/>
  <c r="H36" i="91"/>
  <c r="F37" i="91"/>
  <c r="G37" i="91"/>
  <c r="H37" i="91"/>
  <c r="F39" i="91"/>
  <c r="G39" i="91"/>
  <c r="H39" i="91"/>
  <c r="F40" i="91"/>
  <c r="G40" i="91"/>
  <c r="H40" i="91"/>
  <c r="F41" i="91"/>
  <c r="G41" i="91"/>
  <c r="H41" i="91"/>
  <c r="F42" i="91"/>
  <c r="G42" i="91"/>
  <c r="H42" i="91"/>
  <c r="F43" i="91"/>
  <c r="G43" i="91"/>
  <c r="H43" i="91"/>
  <c r="F44" i="91"/>
  <c r="G44" i="91"/>
  <c r="H44" i="91"/>
  <c r="F45" i="91"/>
  <c r="G45" i="91"/>
  <c r="H45" i="91"/>
  <c r="F47" i="91"/>
  <c r="G47" i="91"/>
  <c r="H47" i="91"/>
  <c r="F48" i="91"/>
  <c r="G48" i="91"/>
  <c r="H48" i="91"/>
  <c r="F49" i="91"/>
  <c r="G49" i="91"/>
  <c r="H49" i="91"/>
  <c r="F50" i="91"/>
  <c r="G50" i="91"/>
  <c r="H50" i="91"/>
  <c r="F51" i="91"/>
  <c r="G51" i="91"/>
  <c r="H51" i="91"/>
  <c r="F52" i="91"/>
  <c r="G52" i="91"/>
  <c r="H52" i="91"/>
  <c r="F53" i="91"/>
  <c r="G53" i="91"/>
  <c r="H53" i="91"/>
  <c r="C21" i="67"/>
  <c r="C20" i="67"/>
  <c r="C19" i="67"/>
  <c r="C18" i="67"/>
  <c r="C17" i="67"/>
  <c r="C16" i="67"/>
  <c r="C15" i="67"/>
  <c r="C29" i="107"/>
  <c r="C37" i="107" s="1"/>
  <c r="F20" i="107"/>
  <c r="C20" i="107"/>
  <c r="C28" i="107" s="1"/>
  <c r="C36" i="107" s="1"/>
  <c r="F19" i="107"/>
  <c r="C19" i="107"/>
  <c r="C27" i="107" s="1"/>
  <c r="C35" i="107" s="1"/>
  <c r="F18" i="107"/>
  <c r="C18" i="107"/>
  <c r="C26" i="107" s="1"/>
  <c r="C34" i="107" s="1"/>
  <c r="F17" i="107"/>
  <c r="C17" i="107"/>
  <c r="C25" i="107" s="1"/>
  <c r="C33" i="107" s="1"/>
  <c r="F16" i="107"/>
  <c r="C16" i="107"/>
  <c r="C24" i="107" s="1"/>
  <c r="C32" i="107" s="1"/>
  <c r="C40" i="107" s="1"/>
  <c r="C48" i="107" s="1"/>
  <c r="C56" i="107" s="1"/>
  <c r="C64" i="107" s="1"/>
  <c r="C72" i="107" s="1"/>
  <c r="M15" i="107"/>
  <c r="K15" i="107"/>
  <c r="K23" i="107" s="1"/>
  <c r="K31" i="107" s="1"/>
  <c r="K39" i="107" s="1"/>
  <c r="K47" i="107" s="1"/>
  <c r="K55" i="107" s="1"/>
  <c r="K63" i="107" s="1"/>
  <c r="K71" i="107" s="1"/>
  <c r="F15" i="107"/>
  <c r="C15" i="107"/>
  <c r="C23" i="107" s="1"/>
  <c r="C31" i="107" s="1"/>
  <c r="C39" i="107" s="1"/>
  <c r="C47" i="107" s="1"/>
  <c r="C55" i="107" s="1"/>
  <c r="H13" i="107"/>
  <c r="G13" i="107"/>
  <c r="H12" i="107"/>
  <c r="G12" i="107"/>
  <c r="H11" i="107"/>
  <c r="G11" i="107"/>
  <c r="H10" i="107"/>
  <c r="G10" i="107"/>
  <c r="H9" i="107"/>
  <c r="G9" i="107"/>
  <c r="H8" i="107"/>
  <c r="G8" i="107"/>
  <c r="N7" i="107"/>
  <c r="H7" i="107"/>
  <c r="G7" i="107"/>
  <c r="C29" i="106"/>
  <c r="C37" i="106" s="1"/>
  <c r="C45" i="106" s="1"/>
  <c r="C53" i="106" s="1"/>
  <c r="C61" i="106" s="1"/>
  <c r="C69" i="106" s="1"/>
  <c r="C77" i="106" s="1"/>
  <c r="F20" i="106"/>
  <c r="C20" i="106"/>
  <c r="C28" i="106" s="1"/>
  <c r="C36" i="106" s="1"/>
  <c r="C44" i="106" s="1"/>
  <c r="C52" i="106" s="1"/>
  <c r="C60" i="106" s="1"/>
  <c r="C68" i="106" s="1"/>
  <c r="C76" i="106" s="1"/>
  <c r="F19" i="106"/>
  <c r="C19" i="106"/>
  <c r="C27" i="106" s="1"/>
  <c r="C35" i="106" s="1"/>
  <c r="C43" i="106" s="1"/>
  <c r="C51" i="106" s="1"/>
  <c r="C59" i="106" s="1"/>
  <c r="C67" i="106" s="1"/>
  <c r="C75" i="106" s="1"/>
  <c r="F18" i="106"/>
  <c r="C18" i="106"/>
  <c r="C26" i="106" s="1"/>
  <c r="C34" i="106" s="1"/>
  <c r="C42" i="106" s="1"/>
  <c r="C50" i="106" s="1"/>
  <c r="C58" i="106" s="1"/>
  <c r="C66" i="106" s="1"/>
  <c r="C74" i="106" s="1"/>
  <c r="F17" i="106"/>
  <c r="C17" i="106"/>
  <c r="C25" i="106" s="1"/>
  <c r="C33" i="106" s="1"/>
  <c r="C41" i="106" s="1"/>
  <c r="C49" i="106" s="1"/>
  <c r="C57" i="106" s="1"/>
  <c r="C65" i="106" s="1"/>
  <c r="C73" i="106" s="1"/>
  <c r="F16" i="106"/>
  <c r="C16" i="106"/>
  <c r="C24" i="106" s="1"/>
  <c r="C32" i="106" s="1"/>
  <c r="C40" i="106" s="1"/>
  <c r="C48" i="106" s="1"/>
  <c r="C56" i="106" s="1"/>
  <c r="C64" i="106" s="1"/>
  <c r="C72" i="106" s="1"/>
  <c r="M15" i="106"/>
  <c r="O15" i="106" s="1"/>
  <c r="K15" i="106"/>
  <c r="K23" i="106" s="1"/>
  <c r="K31" i="106" s="1"/>
  <c r="K39" i="106" s="1"/>
  <c r="K47" i="106" s="1"/>
  <c r="K55" i="106" s="1"/>
  <c r="K63" i="106" s="1"/>
  <c r="K71" i="106" s="1"/>
  <c r="F15" i="106"/>
  <c r="C15" i="106"/>
  <c r="C23" i="106" s="1"/>
  <c r="C31" i="106" s="1"/>
  <c r="C39" i="106" s="1"/>
  <c r="C47" i="106" s="1"/>
  <c r="C55" i="106" s="1"/>
  <c r="C63" i="106" s="1"/>
  <c r="C71" i="106" s="1"/>
  <c r="H13" i="106"/>
  <c r="G13" i="106"/>
  <c r="H12" i="106"/>
  <c r="G12" i="106"/>
  <c r="H11" i="106"/>
  <c r="G11" i="106"/>
  <c r="H10" i="106"/>
  <c r="G10" i="106"/>
  <c r="H9" i="106"/>
  <c r="G9" i="106"/>
  <c r="H8" i="106"/>
  <c r="G8" i="106"/>
  <c r="N7" i="106"/>
  <c r="H7" i="106"/>
  <c r="G7" i="106"/>
  <c r="M15" i="91"/>
  <c r="M23" i="91" s="1"/>
  <c r="M31" i="91" s="1"/>
  <c r="M39" i="91" s="1"/>
  <c r="M47" i="91" s="1"/>
  <c r="M55" i="91" s="1"/>
  <c r="M63" i="91" s="1"/>
  <c r="C16" i="41"/>
  <c r="C15" i="41"/>
  <c r="C18" i="40"/>
  <c r="C16" i="40"/>
  <c r="C15" i="40"/>
  <c r="C15" i="103"/>
  <c r="C14" i="103"/>
  <c r="C15" i="85"/>
  <c r="C14" i="85"/>
  <c r="C16" i="88"/>
  <c r="C15" i="88"/>
  <c r="O7" i="105"/>
  <c r="K15" i="105"/>
  <c r="K23" i="105" s="1"/>
  <c r="K31" i="105" s="1"/>
  <c r="K39" i="105" s="1"/>
  <c r="K47" i="105" s="1"/>
  <c r="K55" i="105" s="1"/>
  <c r="K63" i="105" s="1"/>
  <c r="K71" i="105" s="1"/>
  <c r="C20" i="105"/>
  <c r="C19" i="105"/>
  <c r="C18" i="105"/>
  <c r="C17" i="105"/>
  <c r="C16" i="105"/>
  <c r="C15" i="105"/>
  <c r="F15" i="105"/>
  <c r="U8" i="90"/>
  <c r="V8" i="90"/>
  <c r="W8" i="90" s="1"/>
  <c r="N8" i="92"/>
  <c r="O8" i="92" s="1"/>
  <c r="P8" i="92" s="1"/>
  <c r="Q8" i="92" s="1"/>
  <c r="M16" i="92"/>
  <c r="N16" i="92"/>
  <c r="O16" i="92" s="1"/>
  <c r="P16" i="92" s="1"/>
  <c r="Q16" i="92" s="1"/>
  <c r="M24" i="92"/>
  <c r="N24" i="92"/>
  <c r="O24" i="92" s="1"/>
  <c r="P24" i="92" s="1"/>
  <c r="Q24" i="92" s="1"/>
  <c r="M32" i="92"/>
  <c r="N32" i="92"/>
  <c r="O32" i="92" s="1"/>
  <c r="P32" i="92" s="1"/>
  <c r="Q32" i="92" s="1"/>
  <c r="M40" i="92"/>
  <c r="N40" i="92"/>
  <c r="O40" i="92" s="1"/>
  <c r="P40" i="92" s="1"/>
  <c r="Q40" i="92" s="1"/>
  <c r="N39" i="91"/>
  <c r="O39" i="91" s="1"/>
  <c r="P39" i="91" s="1"/>
  <c r="N31" i="91"/>
  <c r="O31" i="91" s="1"/>
  <c r="P31" i="91" s="1"/>
  <c r="N23" i="91"/>
  <c r="O23" i="91" s="1"/>
  <c r="P23" i="91" s="1"/>
  <c r="N15" i="91"/>
  <c r="O15" i="91" s="1"/>
  <c r="P15" i="91" s="1"/>
  <c r="N7" i="91"/>
  <c r="O7" i="91" s="1"/>
  <c r="P7" i="91" s="1"/>
  <c r="C55" i="91"/>
  <c r="C56" i="91"/>
  <c r="C57" i="91"/>
  <c r="C58" i="91"/>
  <c r="C59" i="91"/>
  <c r="C60" i="91"/>
  <c r="C61" i="91"/>
  <c r="C24" i="105"/>
  <c r="C32" i="105" s="1"/>
  <c r="C40" i="105" s="1"/>
  <c r="C48" i="105" s="1"/>
  <c r="C56" i="105" s="1"/>
  <c r="C64" i="105" s="1"/>
  <c r="C72" i="105" s="1"/>
  <c r="C23" i="105"/>
  <c r="C31" i="105" s="1"/>
  <c r="C39" i="105" s="1"/>
  <c r="C47" i="105" s="1"/>
  <c r="C55" i="105" s="1"/>
  <c r="C63" i="105" s="1"/>
  <c r="C71" i="105" s="1"/>
  <c r="F21" i="105"/>
  <c r="C29" i="105"/>
  <c r="C37" i="105" s="1"/>
  <c r="C45" i="105" s="1"/>
  <c r="C53" i="105" s="1"/>
  <c r="C61" i="105" s="1"/>
  <c r="C69" i="105" s="1"/>
  <c r="C77" i="105" s="1"/>
  <c r="F20" i="105"/>
  <c r="C28" i="105"/>
  <c r="C36" i="105" s="1"/>
  <c r="C44" i="105" s="1"/>
  <c r="C52" i="105" s="1"/>
  <c r="C60" i="105" s="1"/>
  <c r="C68" i="105" s="1"/>
  <c r="C76" i="105" s="1"/>
  <c r="F19" i="105"/>
  <c r="C27" i="105"/>
  <c r="C35" i="105" s="1"/>
  <c r="C43" i="105" s="1"/>
  <c r="C51" i="105" s="1"/>
  <c r="C59" i="105" s="1"/>
  <c r="C67" i="105" s="1"/>
  <c r="C75" i="105" s="1"/>
  <c r="F18" i="105"/>
  <c r="C26" i="105"/>
  <c r="C34" i="105" s="1"/>
  <c r="C42" i="105" s="1"/>
  <c r="C50" i="105" s="1"/>
  <c r="C58" i="105" s="1"/>
  <c r="C66" i="105" s="1"/>
  <c r="C74" i="105" s="1"/>
  <c r="F17" i="105"/>
  <c r="C25" i="105"/>
  <c r="C33" i="105" s="1"/>
  <c r="C41" i="105" s="1"/>
  <c r="C49" i="105" s="1"/>
  <c r="C57" i="105" s="1"/>
  <c r="C65" i="105" s="1"/>
  <c r="C73" i="105" s="1"/>
  <c r="F16" i="105"/>
  <c r="M15" i="105"/>
  <c r="O15" i="105" s="1"/>
  <c r="H13" i="105"/>
  <c r="G13" i="105"/>
  <c r="H12" i="105"/>
  <c r="G12" i="105"/>
  <c r="H11" i="105"/>
  <c r="G11" i="105"/>
  <c r="H10" i="105"/>
  <c r="G10" i="105"/>
  <c r="H9" i="105"/>
  <c r="G9" i="105"/>
  <c r="H8" i="105"/>
  <c r="G8" i="105"/>
  <c r="N7" i="105"/>
  <c r="H7" i="105"/>
  <c r="G7" i="105"/>
  <c r="F48" i="98"/>
  <c r="C48" i="98"/>
  <c r="F47" i="98"/>
  <c r="C47" i="98"/>
  <c r="F85" i="98"/>
  <c r="C85" i="98"/>
  <c r="F84" i="98"/>
  <c r="C84" i="98"/>
  <c r="F83" i="98"/>
  <c r="C83" i="98"/>
  <c r="F82" i="98"/>
  <c r="C82" i="98"/>
  <c r="F81" i="98"/>
  <c r="C81" i="98"/>
  <c r="C69" i="91"/>
  <c r="C68" i="91"/>
  <c r="C67" i="91"/>
  <c r="C66" i="91"/>
  <c r="C65" i="91"/>
  <c r="C64" i="91"/>
  <c r="N63" i="91"/>
  <c r="O63" i="91" s="1"/>
  <c r="P63" i="91" s="1"/>
  <c r="C63" i="91"/>
  <c r="F16" i="86"/>
  <c r="F15" i="86"/>
  <c r="F16" i="67"/>
  <c r="F15" i="67"/>
  <c r="F16" i="39"/>
  <c r="F15" i="39"/>
  <c r="F16" i="41"/>
  <c r="F15" i="41"/>
  <c r="F16" i="40"/>
  <c r="F15" i="40"/>
  <c r="F15" i="103"/>
  <c r="F14" i="103"/>
  <c r="F16" i="88"/>
  <c r="F15" i="88"/>
  <c r="F15" i="85"/>
  <c r="F14" i="85"/>
  <c r="F32" i="98"/>
  <c r="F40" i="98" s="1"/>
  <c r="C32" i="98"/>
  <c r="F31" i="98"/>
  <c r="F39" i="98" s="1"/>
  <c r="C31" i="98"/>
  <c r="K14" i="103"/>
  <c r="K22" i="103" s="1"/>
  <c r="K30" i="103" s="1"/>
  <c r="K38" i="103" s="1"/>
  <c r="K46" i="103" s="1"/>
  <c r="K54" i="103" s="1"/>
  <c r="K62" i="103" s="1"/>
  <c r="K70" i="103" s="1"/>
  <c r="K14" i="85"/>
  <c r="G13" i="88"/>
  <c r="H13" i="88" s="1"/>
  <c r="G12" i="88"/>
  <c r="H12" i="88" s="1"/>
  <c r="G11" i="88"/>
  <c r="H11" i="88" s="1"/>
  <c r="G10" i="88"/>
  <c r="H10" i="88" s="1"/>
  <c r="G9" i="88"/>
  <c r="H9" i="88" s="1"/>
  <c r="G8" i="88"/>
  <c r="H8" i="88" s="1"/>
  <c r="G7" i="88"/>
  <c r="H7" i="88" s="1"/>
  <c r="C18" i="88"/>
  <c r="C26" i="88" s="1"/>
  <c r="C34" i="88" s="1"/>
  <c r="C17" i="88"/>
  <c r="C25" i="88" s="1"/>
  <c r="C33" i="88" s="1"/>
  <c r="F20" i="88"/>
  <c r="F19" i="88"/>
  <c r="F18" i="88"/>
  <c r="F17" i="88"/>
  <c r="C29" i="88"/>
  <c r="C37" i="88" s="1"/>
  <c r="C20" i="88"/>
  <c r="C28" i="88" s="1"/>
  <c r="C36" i="88" s="1"/>
  <c r="C19" i="88"/>
  <c r="C27" i="88" s="1"/>
  <c r="C35" i="88" s="1"/>
  <c r="C24" i="88"/>
  <c r="C32" i="88" s="1"/>
  <c r="C23" i="88"/>
  <c r="C31" i="88" s="1"/>
  <c r="L62" i="103"/>
  <c r="L70" i="103" s="1"/>
  <c r="D39" i="103"/>
  <c r="B39" i="103"/>
  <c r="D31" i="103"/>
  <c r="B31" i="103"/>
  <c r="D23" i="103"/>
  <c r="B23" i="103"/>
  <c r="C28" i="103"/>
  <c r="C36" i="103" s="1"/>
  <c r="C44" i="103" s="1"/>
  <c r="C52" i="103" s="1"/>
  <c r="C60" i="103" s="1"/>
  <c r="C68" i="103" s="1"/>
  <c r="C76" i="103" s="1"/>
  <c r="F19" i="103"/>
  <c r="C19" i="103"/>
  <c r="C27" i="103" s="1"/>
  <c r="C35" i="103" s="1"/>
  <c r="C43" i="103" s="1"/>
  <c r="C51" i="103" s="1"/>
  <c r="C59" i="103" s="1"/>
  <c r="C67" i="103" s="1"/>
  <c r="C75" i="103" s="1"/>
  <c r="F18" i="103"/>
  <c r="C18" i="103"/>
  <c r="C26" i="103" s="1"/>
  <c r="C34" i="103" s="1"/>
  <c r="C42" i="103" s="1"/>
  <c r="C50" i="103" s="1"/>
  <c r="C58" i="103" s="1"/>
  <c r="C66" i="103" s="1"/>
  <c r="C74" i="103" s="1"/>
  <c r="F17" i="103"/>
  <c r="C17" i="103"/>
  <c r="C25" i="103" s="1"/>
  <c r="C33" i="103" s="1"/>
  <c r="C41" i="103" s="1"/>
  <c r="C49" i="103" s="1"/>
  <c r="C57" i="103" s="1"/>
  <c r="C65" i="103" s="1"/>
  <c r="C73" i="103" s="1"/>
  <c r="F16" i="103"/>
  <c r="C16" i="103"/>
  <c r="C24" i="103" s="1"/>
  <c r="C32" i="103" s="1"/>
  <c r="C40" i="103" s="1"/>
  <c r="C48" i="103" s="1"/>
  <c r="C56" i="103" s="1"/>
  <c r="C64" i="103" s="1"/>
  <c r="C72" i="103" s="1"/>
  <c r="C23" i="103"/>
  <c r="C31" i="103" s="1"/>
  <c r="C39" i="103" s="1"/>
  <c r="C47" i="103" s="1"/>
  <c r="C55" i="103" s="1"/>
  <c r="C63" i="103" s="1"/>
  <c r="C71" i="103" s="1"/>
  <c r="M14" i="103"/>
  <c r="C22" i="103"/>
  <c r="C30" i="103" s="1"/>
  <c r="C38" i="103" s="1"/>
  <c r="C46" i="103" s="1"/>
  <c r="C54" i="103" s="1"/>
  <c r="C62" i="103" s="1"/>
  <c r="C70" i="103" s="1"/>
  <c r="H12" i="103"/>
  <c r="G12" i="103"/>
  <c r="D12" i="103"/>
  <c r="B12" i="103"/>
  <c r="H11" i="103"/>
  <c r="G11" i="103"/>
  <c r="H10" i="103"/>
  <c r="G10" i="103"/>
  <c r="H9" i="103"/>
  <c r="G9" i="103"/>
  <c r="H8" i="103"/>
  <c r="G8" i="103"/>
  <c r="H7" i="103"/>
  <c r="G7" i="103"/>
  <c r="O6" i="103"/>
  <c r="P6" i="103" s="1"/>
  <c r="N6" i="103"/>
  <c r="H6" i="103"/>
  <c r="G6" i="103"/>
  <c r="C34" i="98"/>
  <c r="C53" i="98"/>
  <c r="C52" i="98"/>
  <c r="C51" i="98"/>
  <c r="C50" i="98"/>
  <c r="C49" i="98"/>
  <c r="F45" i="98"/>
  <c r="F44" i="98"/>
  <c r="H37" i="98"/>
  <c r="G37" i="98"/>
  <c r="C37" i="98"/>
  <c r="H36" i="98"/>
  <c r="G36" i="98"/>
  <c r="C36" i="98"/>
  <c r="F35" i="98"/>
  <c r="C35" i="98"/>
  <c r="F34" i="98"/>
  <c r="F33" i="98"/>
  <c r="C33" i="98"/>
  <c r="K15" i="86"/>
  <c r="K23" i="86" s="1"/>
  <c r="K31" i="86" s="1"/>
  <c r="K39" i="86" s="1"/>
  <c r="K47" i="86" s="1"/>
  <c r="K55" i="86" s="1"/>
  <c r="K63" i="86" s="1"/>
  <c r="K71" i="86" s="1"/>
  <c r="C45" i="88"/>
  <c r="C53" i="88" s="1"/>
  <c r="C61" i="88" s="1"/>
  <c r="C69" i="88" s="1"/>
  <c r="C77" i="88" s="1"/>
  <c r="C85" i="88" s="1"/>
  <c r="C44" i="88"/>
  <c r="C52" i="88" s="1"/>
  <c r="C60" i="88" s="1"/>
  <c r="C68" i="88" s="1"/>
  <c r="C76" i="88" s="1"/>
  <c r="C84" i="88" s="1"/>
  <c r="C43" i="88"/>
  <c r="C51" i="88" s="1"/>
  <c r="C59" i="88" s="1"/>
  <c r="C67" i="88" s="1"/>
  <c r="C75" i="88" s="1"/>
  <c r="C83" i="88" s="1"/>
  <c r="C42" i="88"/>
  <c r="C50" i="88" s="1"/>
  <c r="C58" i="88" s="1"/>
  <c r="C66" i="88" s="1"/>
  <c r="C74" i="88" s="1"/>
  <c r="C82" i="88" s="1"/>
  <c r="C41" i="88"/>
  <c r="C49" i="88" s="1"/>
  <c r="C57" i="88" s="1"/>
  <c r="C65" i="88" s="1"/>
  <c r="C73" i="88" s="1"/>
  <c r="C81" i="88" s="1"/>
  <c r="C40" i="88"/>
  <c r="C48" i="88" s="1"/>
  <c r="C56" i="88" s="1"/>
  <c r="C64" i="88" s="1"/>
  <c r="C72" i="88" s="1"/>
  <c r="C80" i="88" s="1"/>
  <c r="C39" i="88"/>
  <c r="C47" i="88" s="1"/>
  <c r="C55" i="88" s="1"/>
  <c r="C63" i="88" s="1"/>
  <c r="C71" i="88" s="1"/>
  <c r="C79" i="88" s="1"/>
  <c r="M15" i="93"/>
  <c r="M23" i="93" s="1"/>
  <c r="M31" i="93" s="1"/>
  <c r="M39" i="93" s="1"/>
  <c r="M47" i="93" s="1"/>
  <c r="M55" i="93" s="1"/>
  <c r="M63" i="93" s="1"/>
  <c r="M71" i="93" s="1"/>
  <c r="N63" i="93"/>
  <c r="R63" i="93" s="1"/>
  <c r="N55" i="91"/>
  <c r="O55" i="91" s="1"/>
  <c r="P55" i="91" s="1"/>
  <c r="N47" i="91"/>
  <c r="O47" i="91" s="1"/>
  <c r="P47" i="91" s="1"/>
  <c r="N55" i="93"/>
  <c r="R55" i="93" s="1"/>
  <c r="N47" i="93"/>
  <c r="R47" i="93" s="1"/>
  <c r="N39" i="93"/>
  <c r="R39" i="93" s="1"/>
  <c r="N31" i="93"/>
  <c r="R31" i="93" s="1"/>
  <c r="N23" i="93"/>
  <c r="R23" i="93" s="1"/>
  <c r="N15" i="93"/>
  <c r="R15" i="93" s="1"/>
  <c r="N7" i="93"/>
  <c r="R7" i="93" s="1"/>
  <c r="F15" i="74"/>
  <c r="F21" i="67"/>
  <c r="G13" i="67"/>
  <c r="H13" i="67"/>
  <c r="C29" i="67"/>
  <c r="K15" i="87"/>
  <c r="K23" i="87" s="1"/>
  <c r="K31" i="87" s="1"/>
  <c r="K39" i="87" s="1"/>
  <c r="K15" i="88"/>
  <c r="K23" i="88" s="1"/>
  <c r="K31" i="88" s="1"/>
  <c r="K39" i="88" s="1"/>
  <c r="M15" i="88"/>
  <c r="M23" i="88" s="1"/>
  <c r="M31" i="88" s="1"/>
  <c r="M39" i="88" s="1"/>
  <c r="K47" i="88"/>
  <c r="K55" i="88" s="1"/>
  <c r="K63" i="88" s="1"/>
  <c r="K71" i="88" s="1"/>
  <c r="K79" i="88" s="1"/>
  <c r="F16" i="85"/>
  <c r="L63" i="88"/>
  <c r="L71" i="88" s="1"/>
  <c r="L79" i="88" s="1"/>
  <c r="Q47" i="88"/>
  <c r="C21" i="72"/>
  <c r="C17" i="72"/>
  <c r="C17" i="74"/>
  <c r="C18" i="73"/>
  <c r="C17" i="73"/>
  <c r="C17" i="86"/>
  <c r="C17" i="40"/>
  <c r="C17" i="39"/>
  <c r="C21" i="87"/>
  <c r="C17" i="87"/>
  <c r="C17" i="41"/>
  <c r="C16" i="85"/>
  <c r="C15" i="71"/>
  <c r="M14" i="85"/>
  <c r="C29" i="72"/>
  <c r="C37" i="72" s="1"/>
  <c r="C45" i="72" s="1"/>
  <c r="C53" i="72" s="1"/>
  <c r="C61" i="72" s="1"/>
  <c r="C69" i="72" s="1"/>
  <c r="C77" i="72" s="1"/>
  <c r="C20" i="72"/>
  <c r="C28" i="72" s="1"/>
  <c r="C36" i="72" s="1"/>
  <c r="C44" i="72" s="1"/>
  <c r="C52" i="72" s="1"/>
  <c r="C60" i="72" s="1"/>
  <c r="C68" i="72" s="1"/>
  <c r="C76" i="72" s="1"/>
  <c r="C18" i="72"/>
  <c r="C26" i="72" s="1"/>
  <c r="C34" i="72" s="1"/>
  <c r="C42" i="72" s="1"/>
  <c r="C50" i="72" s="1"/>
  <c r="C58" i="72" s="1"/>
  <c r="C66" i="72" s="1"/>
  <c r="C74" i="72" s="1"/>
  <c r="F21" i="72"/>
  <c r="F29" i="72" s="1"/>
  <c r="F37" i="72" s="1"/>
  <c r="F45" i="72" s="1"/>
  <c r="F53" i="72" s="1"/>
  <c r="F61" i="72" s="1"/>
  <c r="F69" i="72" s="1"/>
  <c r="F77" i="72" s="1"/>
  <c r="F20" i="72"/>
  <c r="F28" i="72" s="1"/>
  <c r="F36" i="72" s="1"/>
  <c r="F44" i="72" s="1"/>
  <c r="F52" i="72" s="1"/>
  <c r="F60" i="72" s="1"/>
  <c r="F68" i="72" s="1"/>
  <c r="F76" i="72" s="1"/>
  <c r="F18" i="72"/>
  <c r="F26" i="72" s="1"/>
  <c r="F34" i="72" s="1"/>
  <c r="F42" i="72" s="1"/>
  <c r="F50" i="72" s="1"/>
  <c r="F58" i="72" s="1"/>
  <c r="F66" i="72" s="1"/>
  <c r="F74" i="72" s="1"/>
  <c r="O6" i="85"/>
  <c r="P6" i="85" s="1"/>
  <c r="Q9" i="85" s="1"/>
  <c r="R6" i="85" s="1"/>
  <c r="F20" i="67"/>
  <c r="F28" i="67" s="1"/>
  <c r="F36" i="67" s="1"/>
  <c r="F44" i="67" s="1"/>
  <c r="F52" i="67" s="1"/>
  <c r="F60" i="67" s="1"/>
  <c r="F68" i="67" s="1"/>
  <c r="F76" i="67" s="1"/>
  <c r="F84" i="67" s="1"/>
  <c r="F19" i="67"/>
  <c r="F27" i="67" s="1"/>
  <c r="F35" i="67" s="1"/>
  <c r="F43" i="67" s="1"/>
  <c r="F51" i="67" s="1"/>
  <c r="F59" i="67" s="1"/>
  <c r="F67" i="67" s="1"/>
  <c r="F75" i="67" s="1"/>
  <c r="F83" i="67" s="1"/>
  <c r="F18" i="67"/>
  <c r="F26" i="67" s="1"/>
  <c r="F34" i="67" s="1"/>
  <c r="F42" i="67" s="1"/>
  <c r="F50" i="67" s="1"/>
  <c r="F58" i="67" s="1"/>
  <c r="F66" i="67" s="1"/>
  <c r="F74" i="67" s="1"/>
  <c r="F82" i="67" s="1"/>
  <c r="F17" i="67"/>
  <c r="F25" i="67" s="1"/>
  <c r="F33" i="67" s="1"/>
  <c r="F41" i="67" s="1"/>
  <c r="F49" i="67" s="1"/>
  <c r="F57" i="67" s="1"/>
  <c r="F65" i="67" s="1"/>
  <c r="F73" i="67" s="1"/>
  <c r="F81" i="67" s="1"/>
  <c r="F24" i="67"/>
  <c r="F32" i="67" s="1"/>
  <c r="F40" i="67" s="1"/>
  <c r="F48" i="67" s="1"/>
  <c r="F56" i="67" s="1"/>
  <c r="F64" i="67" s="1"/>
  <c r="F72" i="67" s="1"/>
  <c r="F80" i="67" s="1"/>
  <c r="F23" i="67"/>
  <c r="F31" i="67" s="1"/>
  <c r="F39" i="67" s="1"/>
  <c r="F47" i="67" s="1"/>
  <c r="F55" i="67" s="1"/>
  <c r="F63" i="67" s="1"/>
  <c r="F71" i="67" s="1"/>
  <c r="F79" i="67" s="1"/>
  <c r="C28" i="67"/>
  <c r="C27" i="67"/>
  <c r="C26" i="67"/>
  <c r="C34" i="67" s="1"/>
  <c r="C42" i="67" s="1"/>
  <c r="C58" i="67" s="1"/>
  <c r="C66" i="67" s="1"/>
  <c r="C74" i="67" s="1"/>
  <c r="C82" i="67" s="1"/>
  <c r="C25" i="67"/>
  <c r="C33" i="67" s="1"/>
  <c r="C41" i="67" s="1"/>
  <c r="C49" i="67" s="1"/>
  <c r="C24" i="67"/>
  <c r="C23" i="67"/>
  <c r="F24" i="86"/>
  <c r="F32" i="86"/>
  <c r="F40" i="86" s="1"/>
  <c r="F48" i="86" s="1"/>
  <c r="F56" i="86" s="1"/>
  <c r="F64" i="86" s="1"/>
  <c r="F72" i="86" s="1"/>
  <c r="F29" i="86"/>
  <c r="F37" i="86" s="1"/>
  <c r="F45" i="86" s="1"/>
  <c r="F53" i="86" s="1"/>
  <c r="F61" i="86" s="1"/>
  <c r="F69" i="86" s="1"/>
  <c r="F77" i="86" s="1"/>
  <c r="F20" i="86"/>
  <c r="F28" i="86" s="1"/>
  <c r="F36" i="86" s="1"/>
  <c r="F44" i="86" s="1"/>
  <c r="F52" i="86" s="1"/>
  <c r="F60" i="86" s="1"/>
  <c r="F68" i="86" s="1"/>
  <c r="F76" i="86" s="1"/>
  <c r="F19" i="86"/>
  <c r="F27" i="86" s="1"/>
  <c r="F35" i="86" s="1"/>
  <c r="F43" i="86" s="1"/>
  <c r="F51" i="86" s="1"/>
  <c r="F59" i="86" s="1"/>
  <c r="F67" i="86" s="1"/>
  <c r="F75" i="86" s="1"/>
  <c r="F18" i="86"/>
  <c r="F26" i="86" s="1"/>
  <c r="F34" i="86" s="1"/>
  <c r="F42" i="86" s="1"/>
  <c r="F50" i="86" s="1"/>
  <c r="F58" i="86" s="1"/>
  <c r="F66" i="86" s="1"/>
  <c r="F74" i="86" s="1"/>
  <c r="F17" i="86"/>
  <c r="F25" i="86" s="1"/>
  <c r="F33" i="86" s="1"/>
  <c r="F41" i="86" s="1"/>
  <c r="F49" i="86" s="1"/>
  <c r="F57" i="86" s="1"/>
  <c r="F65" i="86" s="1"/>
  <c r="F73" i="86" s="1"/>
  <c r="F23" i="86"/>
  <c r="F31" i="86" s="1"/>
  <c r="F39" i="86" s="1"/>
  <c r="F47" i="86" s="1"/>
  <c r="F55" i="86" s="1"/>
  <c r="F63" i="86" s="1"/>
  <c r="F71" i="86" s="1"/>
  <c r="C29" i="86"/>
  <c r="C37" i="86" s="1"/>
  <c r="C45" i="86" s="1"/>
  <c r="C53" i="86" s="1"/>
  <c r="C20" i="86"/>
  <c r="C28" i="86" s="1"/>
  <c r="C19" i="86"/>
  <c r="C27" i="86" s="1"/>
  <c r="C18" i="86"/>
  <c r="C26" i="86" s="1"/>
  <c r="C34" i="86" s="1"/>
  <c r="C42" i="86" s="1"/>
  <c r="C25" i="86"/>
  <c r="C33" i="86" s="1"/>
  <c r="C41" i="86" s="1"/>
  <c r="C49" i="86" s="1"/>
  <c r="C24" i="86"/>
  <c r="C23" i="86"/>
  <c r="L62" i="85"/>
  <c r="L70" i="85" s="1"/>
  <c r="F29" i="74"/>
  <c r="F37" i="74" s="1"/>
  <c r="F45" i="74" s="1"/>
  <c r="F53" i="74" s="1"/>
  <c r="F61" i="74" s="1"/>
  <c r="F69" i="74" s="1"/>
  <c r="F77" i="74" s="1"/>
  <c r="F85" i="74" s="1"/>
  <c r="F20" i="74"/>
  <c r="F28" i="74" s="1"/>
  <c r="F36" i="74" s="1"/>
  <c r="F44" i="74" s="1"/>
  <c r="F52" i="74" s="1"/>
  <c r="F60" i="74" s="1"/>
  <c r="F68" i="74" s="1"/>
  <c r="F76" i="74" s="1"/>
  <c r="F84" i="74" s="1"/>
  <c r="F19" i="74"/>
  <c r="F27" i="74" s="1"/>
  <c r="F35" i="74" s="1"/>
  <c r="F43" i="74" s="1"/>
  <c r="F51" i="74" s="1"/>
  <c r="F59" i="74" s="1"/>
  <c r="F67" i="74" s="1"/>
  <c r="F75" i="74" s="1"/>
  <c r="F83" i="74" s="1"/>
  <c r="F18" i="74"/>
  <c r="F26" i="74" s="1"/>
  <c r="F34" i="74" s="1"/>
  <c r="F42" i="74" s="1"/>
  <c r="F50" i="74" s="1"/>
  <c r="F58" i="74" s="1"/>
  <c r="F66" i="74" s="1"/>
  <c r="F74" i="74" s="1"/>
  <c r="F82" i="74" s="1"/>
  <c r="F17" i="74"/>
  <c r="F25" i="74" s="1"/>
  <c r="F33" i="74" s="1"/>
  <c r="F41" i="74" s="1"/>
  <c r="F49" i="74" s="1"/>
  <c r="F57" i="74" s="1"/>
  <c r="F65" i="74" s="1"/>
  <c r="F73" i="74" s="1"/>
  <c r="F81" i="74" s="1"/>
  <c r="F16" i="74"/>
  <c r="F24" i="74" s="1"/>
  <c r="F32" i="74" s="1"/>
  <c r="F40" i="74" s="1"/>
  <c r="F23" i="74"/>
  <c r="F31" i="74" s="1"/>
  <c r="F39" i="74" s="1"/>
  <c r="F19" i="72"/>
  <c r="F27" i="72" s="1"/>
  <c r="F17" i="72"/>
  <c r="F25" i="72" s="1"/>
  <c r="F33" i="72" s="1"/>
  <c r="F41" i="72" s="1"/>
  <c r="F49" i="72" s="1"/>
  <c r="F57" i="72" s="1"/>
  <c r="F65" i="72" s="1"/>
  <c r="F73" i="72" s="1"/>
  <c r="F16" i="72"/>
  <c r="F24" i="72" s="1"/>
  <c r="F32" i="72" s="1"/>
  <c r="F40" i="72" s="1"/>
  <c r="F48" i="72" s="1"/>
  <c r="F56" i="72" s="1"/>
  <c r="F64" i="72" s="1"/>
  <c r="F72" i="72" s="1"/>
  <c r="F15" i="72"/>
  <c r="F23" i="72" s="1"/>
  <c r="F31" i="72" s="1"/>
  <c r="F39" i="72" s="1"/>
  <c r="F47" i="72" s="1"/>
  <c r="F55" i="72" s="1"/>
  <c r="F63" i="72" s="1"/>
  <c r="F71" i="72" s="1"/>
  <c r="C16" i="72"/>
  <c r="C24" i="72" s="1"/>
  <c r="C15" i="72"/>
  <c r="C23" i="72" s="1"/>
  <c r="C19" i="72"/>
  <c r="C27" i="72" s="1"/>
  <c r="C25" i="72"/>
  <c r="C33" i="72" s="1"/>
  <c r="C41" i="72" s="1"/>
  <c r="C49" i="72" s="1"/>
  <c r="F17" i="39"/>
  <c r="F25" i="39"/>
  <c r="F33" i="39" s="1"/>
  <c r="F41" i="39" s="1"/>
  <c r="F49" i="39" s="1"/>
  <c r="F57" i="39" s="1"/>
  <c r="F65" i="39" s="1"/>
  <c r="F73" i="39" s="1"/>
  <c r="F24" i="39"/>
  <c r="F32" i="39" s="1"/>
  <c r="F40" i="39" s="1"/>
  <c r="F48" i="39" s="1"/>
  <c r="F56" i="39" s="1"/>
  <c r="F64" i="39" s="1"/>
  <c r="F72" i="39" s="1"/>
  <c r="F29" i="39"/>
  <c r="F37" i="39" s="1"/>
  <c r="F45" i="39" s="1"/>
  <c r="F53" i="39" s="1"/>
  <c r="F61" i="39" s="1"/>
  <c r="F69" i="39" s="1"/>
  <c r="F77" i="39" s="1"/>
  <c r="F20" i="39"/>
  <c r="F28" i="39" s="1"/>
  <c r="F36" i="39" s="1"/>
  <c r="F44" i="39" s="1"/>
  <c r="F52" i="39" s="1"/>
  <c r="F60" i="39" s="1"/>
  <c r="F68" i="39" s="1"/>
  <c r="F76" i="39" s="1"/>
  <c r="F19" i="39"/>
  <c r="F27" i="39" s="1"/>
  <c r="F35" i="39" s="1"/>
  <c r="F43" i="39" s="1"/>
  <c r="F51" i="39" s="1"/>
  <c r="F59" i="39" s="1"/>
  <c r="F67" i="39" s="1"/>
  <c r="F75" i="39" s="1"/>
  <c r="F18" i="39"/>
  <c r="F26" i="39" s="1"/>
  <c r="F34" i="39" s="1"/>
  <c r="F42" i="39" s="1"/>
  <c r="F50" i="39" s="1"/>
  <c r="F58" i="39" s="1"/>
  <c r="F66" i="39" s="1"/>
  <c r="F74" i="39" s="1"/>
  <c r="F23" i="39"/>
  <c r="F31" i="39" s="1"/>
  <c r="F39" i="39" s="1"/>
  <c r="F47" i="39" s="1"/>
  <c r="F55" i="39" s="1"/>
  <c r="F63" i="39" s="1"/>
  <c r="F71" i="39" s="1"/>
  <c r="C29" i="39"/>
  <c r="C37" i="39" s="1"/>
  <c r="C45" i="39" s="1"/>
  <c r="C53" i="39" s="1"/>
  <c r="C20" i="39"/>
  <c r="C28" i="39" s="1"/>
  <c r="C19" i="39"/>
  <c r="C27" i="39" s="1"/>
  <c r="C18" i="39"/>
  <c r="C26" i="39" s="1"/>
  <c r="C34" i="39" s="1"/>
  <c r="C42" i="39" s="1"/>
  <c r="C25" i="39"/>
  <c r="C33" i="39" s="1"/>
  <c r="C41" i="39" s="1"/>
  <c r="C49" i="39" s="1"/>
  <c r="C24" i="39"/>
  <c r="C23" i="39"/>
  <c r="C29" i="74"/>
  <c r="C37" i="74" s="1"/>
  <c r="C45" i="74" s="1"/>
  <c r="C53" i="74" s="1"/>
  <c r="C20" i="74"/>
  <c r="C28" i="74" s="1"/>
  <c r="C19" i="74"/>
  <c r="C27" i="74" s="1"/>
  <c r="C18" i="74"/>
  <c r="C26" i="74" s="1"/>
  <c r="C34" i="74" s="1"/>
  <c r="C42" i="74" s="1"/>
  <c r="C25" i="74"/>
  <c r="C33" i="74" s="1"/>
  <c r="C41" i="74" s="1"/>
  <c r="C49" i="74" s="1"/>
  <c r="C16" i="74"/>
  <c r="C24" i="74" s="1"/>
  <c r="C15" i="74"/>
  <c r="C23" i="74" s="1"/>
  <c r="F29" i="73"/>
  <c r="F37" i="73" s="1"/>
  <c r="F45" i="73" s="1"/>
  <c r="F53" i="73" s="1"/>
  <c r="F61" i="73" s="1"/>
  <c r="F69" i="73" s="1"/>
  <c r="F77" i="73" s="1"/>
  <c r="F20" i="73"/>
  <c r="F28" i="73" s="1"/>
  <c r="F36" i="73" s="1"/>
  <c r="F44" i="73" s="1"/>
  <c r="F52" i="73" s="1"/>
  <c r="F60" i="73" s="1"/>
  <c r="F68" i="73" s="1"/>
  <c r="F76" i="73" s="1"/>
  <c r="F19" i="73"/>
  <c r="F27" i="73" s="1"/>
  <c r="F35" i="73" s="1"/>
  <c r="F43" i="73" s="1"/>
  <c r="F51" i="73" s="1"/>
  <c r="F59" i="73" s="1"/>
  <c r="F67" i="73" s="1"/>
  <c r="F75" i="73" s="1"/>
  <c r="F18" i="73"/>
  <c r="F26" i="73" s="1"/>
  <c r="F34" i="73" s="1"/>
  <c r="F42" i="73" s="1"/>
  <c r="F50" i="73" s="1"/>
  <c r="F58" i="73" s="1"/>
  <c r="F66" i="73" s="1"/>
  <c r="F74" i="73" s="1"/>
  <c r="F17" i="73"/>
  <c r="F25" i="73" s="1"/>
  <c r="F33" i="73" s="1"/>
  <c r="F41" i="73" s="1"/>
  <c r="F49" i="73" s="1"/>
  <c r="F57" i="73" s="1"/>
  <c r="F65" i="73" s="1"/>
  <c r="F73" i="73" s="1"/>
  <c r="F16" i="73"/>
  <c r="F24" i="73" s="1"/>
  <c r="F32" i="73" s="1"/>
  <c r="F40" i="73" s="1"/>
  <c r="F15" i="73"/>
  <c r="F23" i="73" s="1"/>
  <c r="F31" i="73" s="1"/>
  <c r="F39" i="73" s="1"/>
  <c r="C29" i="73"/>
  <c r="C37" i="73" s="1"/>
  <c r="C45" i="73" s="1"/>
  <c r="C53" i="73" s="1"/>
  <c r="C20" i="73"/>
  <c r="C28" i="73" s="1"/>
  <c r="C19" i="73"/>
  <c r="C27" i="73" s="1"/>
  <c r="C26" i="73"/>
  <c r="C34" i="73" s="1"/>
  <c r="C42" i="73" s="1"/>
  <c r="C25" i="73"/>
  <c r="C33" i="73" s="1"/>
  <c r="C41" i="73" s="1"/>
  <c r="C49" i="73" s="1"/>
  <c r="C16" i="73"/>
  <c r="C24" i="73" s="1"/>
  <c r="C15" i="73"/>
  <c r="C23" i="73" s="1"/>
  <c r="F29" i="41"/>
  <c r="F37" i="41" s="1"/>
  <c r="F45" i="41" s="1"/>
  <c r="F20" i="41"/>
  <c r="F28" i="41" s="1"/>
  <c r="F36" i="41" s="1"/>
  <c r="F44" i="41" s="1"/>
  <c r="F52" i="41" s="1"/>
  <c r="F60" i="41" s="1"/>
  <c r="F68" i="41" s="1"/>
  <c r="F76" i="41" s="1"/>
  <c r="F19" i="41"/>
  <c r="F27" i="41" s="1"/>
  <c r="F35" i="41" s="1"/>
  <c r="F43" i="41" s="1"/>
  <c r="F51" i="41" s="1"/>
  <c r="F59" i="41" s="1"/>
  <c r="F67" i="41" s="1"/>
  <c r="F75" i="41" s="1"/>
  <c r="F18" i="41"/>
  <c r="F26" i="41" s="1"/>
  <c r="F34" i="41" s="1"/>
  <c r="F42" i="41" s="1"/>
  <c r="F50" i="41" s="1"/>
  <c r="F58" i="41" s="1"/>
  <c r="F66" i="41" s="1"/>
  <c r="F74" i="41" s="1"/>
  <c r="F17" i="41"/>
  <c r="F25" i="41" s="1"/>
  <c r="F33" i="41" s="1"/>
  <c r="F41" i="41" s="1"/>
  <c r="F49" i="41" s="1"/>
  <c r="F57" i="41" s="1"/>
  <c r="F65" i="41" s="1"/>
  <c r="F73" i="41" s="1"/>
  <c r="F24" i="41"/>
  <c r="F32" i="41" s="1"/>
  <c r="F40" i="41" s="1"/>
  <c r="F48" i="41" s="1"/>
  <c r="F56" i="41" s="1"/>
  <c r="F64" i="41" s="1"/>
  <c r="F72" i="41" s="1"/>
  <c r="F23" i="41"/>
  <c r="F31" i="41" s="1"/>
  <c r="F39" i="41" s="1"/>
  <c r="F47" i="41" s="1"/>
  <c r="F55" i="41" s="1"/>
  <c r="F63" i="41" s="1"/>
  <c r="F71" i="41" s="1"/>
  <c r="C29" i="41"/>
  <c r="C37" i="41" s="1"/>
  <c r="C45" i="41" s="1"/>
  <c r="C53" i="41" s="1"/>
  <c r="C20" i="41"/>
  <c r="C28" i="41" s="1"/>
  <c r="C19" i="41"/>
  <c r="C27" i="41" s="1"/>
  <c r="C18" i="41"/>
  <c r="C26" i="41" s="1"/>
  <c r="C34" i="41" s="1"/>
  <c r="C42" i="41" s="1"/>
  <c r="C25" i="41"/>
  <c r="C33" i="41" s="1"/>
  <c r="C41" i="41" s="1"/>
  <c r="C49" i="41" s="1"/>
  <c r="C24" i="41"/>
  <c r="C23" i="41"/>
  <c r="D72" i="40"/>
  <c r="F21" i="87"/>
  <c r="F29" i="87" s="1"/>
  <c r="F37" i="87" s="1"/>
  <c r="F45" i="87" s="1"/>
  <c r="F53" i="87" s="1"/>
  <c r="F61" i="87" s="1"/>
  <c r="F69" i="87" s="1"/>
  <c r="F20" i="87"/>
  <c r="F28" i="87" s="1"/>
  <c r="F36" i="87" s="1"/>
  <c r="F44" i="87" s="1"/>
  <c r="F52" i="87" s="1"/>
  <c r="F60" i="87" s="1"/>
  <c r="F19" i="87"/>
  <c r="F27" i="87" s="1"/>
  <c r="F35" i="87" s="1"/>
  <c r="F43" i="87" s="1"/>
  <c r="F51" i="87" s="1"/>
  <c r="F59" i="87" s="1"/>
  <c r="F67" i="87" s="1"/>
  <c r="F75" i="87" s="1"/>
  <c r="F18" i="87"/>
  <c r="F26" i="87" s="1"/>
  <c r="F34" i="87" s="1"/>
  <c r="F42" i="87" s="1"/>
  <c r="F50" i="87" s="1"/>
  <c r="F58" i="87" s="1"/>
  <c r="F66" i="87" s="1"/>
  <c r="F74" i="87" s="1"/>
  <c r="F17" i="87"/>
  <c r="F25" i="87" s="1"/>
  <c r="F33" i="87" s="1"/>
  <c r="F41" i="87" s="1"/>
  <c r="F49" i="87" s="1"/>
  <c r="F57" i="87" s="1"/>
  <c r="F65" i="87" s="1"/>
  <c r="F73" i="87" s="1"/>
  <c r="F16" i="87"/>
  <c r="F24" i="87" s="1"/>
  <c r="F32" i="87" s="1"/>
  <c r="F40" i="87" s="1"/>
  <c r="F48" i="87" s="1"/>
  <c r="F56" i="87" s="1"/>
  <c r="F64" i="87" s="1"/>
  <c r="F72" i="87" s="1"/>
  <c r="F15" i="87"/>
  <c r="F23" i="87" s="1"/>
  <c r="F31" i="87" s="1"/>
  <c r="F39" i="87" s="1"/>
  <c r="F47" i="87" s="1"/>
  <c r="F55" i="87" s="1"/>
  <c r="F63" i="87" s="1"/>
  <c r="F71" i="87" s="1"/>
  <c r="F22" i="85"/>
  <c r="F29" i="40"/>
  <c r="F37" i="40" s="1"/>
  <c r="F45" i="40" s="1"/>
  <c r="F20" i="40"/>
  <c r="F28" i="40" s="1"/>
  <c r="F36" i="40" s="1"/>
  <c r="F44" i="40" s="1"/>
  <c r="F19" i="40"/>
  <c r="F27" i="40" s="1"/>
  <c r="F35" i="40" s="1"/>
  <c r="F43" i="40" s="1"/>
  <c r="F18" i="40"/>
  <c r="F26" i="40" s="1"/>
  <c r="F34" i="40" s="1"/>
  <c r="F42" i="40" s="1"/>
  <c r="F17" i="40"/>
  <c r="F25" i="40" s="1"/>
  <c r="F33" i="40" s="1"/>
  <c r="F41" i="40" s="1"/>
  <c r="F24" i="40"/>
  <c r="F32" i="40" s="1"/>
  <c r="F40" i="40" s="1"/>
  <c r="F23" i="40"/>
  <c r="F31" i="40" s="1"/>
  <c r="F39" i="40" s="1"/>
  <c r="F47" i="40" s="1"/>
  <c r="H75" i="87"/>
  <c r="H74" i="87"/>
  <c r="H73" i="87"/>
  <c r="H72" i="87"/>
  <c r="H71" i="87"/>
  <c r="H15" i="87"/>
  <c r="H8" i="87"/>
  <c r="H7" i="87"/>
  <c r="H67" i="87"/>
  <c r="H66" i="87"/>
  <c r="H65" i="87"/>
  <c r="C29" i="87"/>
  <c r="C37" i="87" s="1"/>
  <c r="C45" i="87" s="1"/>
  <c r="C53" i="87" s="1"/>
  <c r="C20" i="87"/>
  <c r="C28" i="87" s="1"/>
  <c r="C19" i="87"/>
  <c r="C27" i="87" s="1"/>
  <c r="C18" i="87"/>
  <c r="C26" i="87" s="1"/>
  <c r="C34" i="87" s="1"/>
  <c r="C42" i="87" s="1"/>
  <c r="C25" i="87"/>
  <c r="C33" i="87" s="1"/>
  <c r="C41" i="87" s="1"/>
  <c r="C49" i="87" s="1"/>
  <c r="C16" i="87"/>
  <c r="C24" i="87" s="1"/>
  <c r="C15" i="87"/>
  <c r="C23" i="87" s="1"/>
  <c r="B12" i="85"/>
  <c r="D12" i="85"/>
  <c r="G6" i="85"/>
  <c r="H6" i="85"/>
  <c r="G7" i="85"/>
  <c r="H7" i="85"/>
  <c r="G8" i="85"/>
  <c r="H8" i="85"/>
  <c r="G9" i="85"/>
  <c r="H9" i="85"/>
  <c r="G10" i="85"/>
  <c r="H10" i="85"/>
  <c r="G11" i="85"/>
  <c r="H11" i="85"/>
  <c r="G12" i="85"/>
  <c r="H12" i="85"/>
  <c r="K15" i="72"/>
  <c r="K23" i="72" s="1"/>
  <c r="K31" i="72" s="1"/>
  <c r="K15" i="41"/>
  <c r="M15" i="41"/>
  <c r="N7" i="41"/>
  <c r="M15" i="87"/>
  <c r="J23" i="87"/>
  <c r="L23" i="87"/>
  <c r="M23" i="87"/>
  <c r="J31" i="87"/>
  <c r="L31" i="87"/>
  <c r="M31" i="87"/>
  <c r="J39" i="87"/>
  <c r="K47" i="87"/>
  <c r="L39" i="87"/>
  <c r="M39" i="87"/>
  <c r="M47" i="87"/>
  <c r="K55" i="87"/>
  <c r="M55" i="87"/>
  <c r="J63" i="87"/>
  <c r="K63" i="87"/>
  <c r="L63" i="87"/>
  <c r="M63" i="87"/>
  <c r="B72" i="40"/>
  <c r="D64" i="40"/>
  <c r="B64" i="40"/>
  <c r="D56" i="40"/>
  <c r="B56" i="40"/>
  <c r="D48" i="40"/>
  <c r="B48" i="40"/>
  <c r="D40" i="40"/>
  <c r="B40" i="40"/>
  <c r="D32" i="40"/>
  <c r="B32" i="40"/>
  <c r="D24" i="40"/>
  <c r="B24" i="40"/>
  <c r="C29" i="40"/>
  <c r="C37" i="40" s="1"/>
  <c r="C20" i="40"/>
  <c r="C28" i="40" s="1"/>
  <c r="C19" i="40"/>
  <c r="C27" i="40" s="1"/>
  <c r="C26" i="40"/>
  <c r="C34" i="40" s="1"/>
  <c r="C42" i="40" s="1"/>
  <c r="C25" i="40"/>
  <c r="C33" i="40" s="1"/>
  <c r="C41" i="40" s="1"/>
  <c r="C49" i="40" s="1"/>
  <c r="D13" i="40"/>
  <c r="B13" i="40"/>
  <c r="C28" i="85"/>
  <c r="C36" i="85" s="1"/>
  <c r="C44" i="85" s="1"/>
  <c r="C19" i="85"/>
  <c r="C27" i="85" s="1"/>
  <c r="C18" i="85"/>
  <c r="C26" i="85" s="1"/>
  <c r="C17" i="85"/>
  <c r="C25" i="85" s="1"/>
  <c r="C33" i="85" s="1"/>
  <c r="C41" i="85" s="1"/>
  <c r="C24" i="85"/>
  <c r="C32" i="85" s="1"/>
  <c r="C40" i="85" s="1"/>
  <c r="C48" i="85" s="1"/>
  <c r="C22" i="85"/>
  <c r="C23" i="85"/>
  <c r="M14" i="68"/>
  <c r="L71" i="87"/>
  <c r="J71" i="87"/>
  <c r="F19" i="85"/>
  <c r="F18" i="85"/>
  <c r="F17" i="85"/>
  <c r="D39" i="85"/>
  <c r="B39" i="85"/>
  <c r="D31" i="85"/>
  <c r="B31" i="85"/>
  <c r="D23" i="85"/>
  <c r="B23" i="85"/>
  <c r="M15" i="74"/>
  <c r="N15" i="74" s="1"/>
  <c r="N7" i="74"/>
  <c r="O7" i="74"/>
  <c r="P7" i="74"/>
  <c r="Q7" i="74"/>
  <c r="R7" i="74"/>
  <c r="S7" i="74"/>
  <c r="T7" i="74"/>
  <c r="U7" i="74"/>
  <c r="N7" i="86"/>
  <c r="P7" i="86" s="1"/>
  <c r="H13" i="74"/>
  <c r="G13" i="74"/>
  <c r="H12" i="74"/>
  <c r="G12" i="74"/>
  <c r="H11" i="74"/>
  <c r="G11" i="74"/>
  <c r="H10" i="74"/>
  <c r="G10" i="74"/>
  <c r="H9" i="74"/>
  <c r="G9" i="74"/>
  <c r="H8" i="74"/>
  <c r="G8" i="74"/>
  <c r="H7" i="74"/>
  <c r="G7" i="74"/>
  <c r="K71" i="87"/>
  <c r="N7" i="87"/>
  <c r="Q7" i="87"/>
  <c r="G12" i="41"/>
  <c r="F53" i="40"/>
  <c r="F61" i="40" s="1"/>
  <c r="F69" i="40" s="1"/>
  <c r="F77" i="40" s="1"/>
  <c r="F52" i="40"/>
  <c r="F60" i="40" s="1"/>
  <c r="F68" i="40" s="1"/>
  <c r="F76" i="40" s="1"/>
  <c r="F51" i="40"/>
  <c r="F59" i="40" s="1"/>
  <c r="F67" i="40" s="1"/>
  <c r="F75" i="40" s="1"/>
  <c r="F50" i="40"/>
  <c r="F58" i="40" s="1"/>
  <c r="F66" i="40" s="1"/>
  <c r="F74" i="40" s="1"/>
  <c r="F49" i="40"/>
  <c r="F57" i="40" s="1"/>
  <c r="F65" i="40" s="1"/>
  <c r="F73" i="40" s="1"/>
  <c r="F48" i="40"/>
  <c r="F56" i="40" s="1"/>
  <c r="F64" i="40" s="1"/>
  <c r="F72" i="40" s="1"/>
  <c r="F55" i="40"/>
  <c r="F63" i="40" s="1"/>
  <c r="F71" i="40" s="1"/>
  <c r="K22" i="85"/>
  <c r="K30" i="85" s="1"/>
  <c r="K38" i="85" s="1"/>
  <c r="K46" i="85" s="1"/>
  <c r="G75" i="87"/>
  <c r="G67" i="87"/>
  <c r="H59" i="87"/>
  <c r="G59" i="87"/>
  <c r="H51" i="87"/>
  <c r="G51" i="87"/>
  <c r="H43" i="87"/>
  <c r="G43" i="87"/>
  <c r="H35" i="87"/>
  <c r="G35" i="87"/>
  <c r="G32" i="87"/>
  <c r="H27" i="87"/>
  <c r="G27" i="87"/>
  <c r="H26" i="87"/>
  <c r="G26" i="87"/>
  <c r="H24" i="87"/>
  <c r="G24" i="87"/>
  <c r="H19" i="87"/>
  <c r="G19" i="87"/>
  <c r="H16" i="87"/>
  <c r="G16" i="87"/>
  <c r="H13" i="87"/>
  <c r="G13" i="87"/>
  <c r="H12" i="87"/>
  <c r="G12" i="87"/>
  <c r="H11" i="87"/>
  <c r="G11" i="87"/>
  <c r="H10" i="87"/>
  <c r="G10" i="87"/>
  <c r="H9" i="87"/>
  <c r="G9" i="87"/>
  <c r="G8" i="87"/>
  <c r="R7" i="87"/>
  <c r="S7" i="87" s="1"/>
  <c r="T7" i="87" s="1"/>
  <c r="U7" i="87" s="1"/>
  <c r="G7" i="87"/>
  <c r="E15" i="71"/>
  <c r="H75" i="73"/>
  <c r="G75" i="73"/>
  <c r="H67" i="73"/>
  <c r="G67" i="73"/>
  <c r="H59" i="73"/>
  <c r="G59" i="73"/>
  <c r="H51" i="73"/>
  <c r="G51" i="73"/>
  <c r="H43" i="73"/>
  <c r="G43" i="73"/>
  <c r="H40" i="73"/>
  <c r="G40" i="73"/>
  <c r="H35" i="73"/>
  <c r="G35" i="73"/>
  <c r="H32" i="73"/>
  <c r="G32" i="73"/>
  <c r="H27" i="73"/>
  <c r="G27" i="73"/>
  <c r="H26" i="73"/>
  <c r="G26" i="73"/>
  <c r="H24" i="73"/>
  <c r="G24" i="73"/>
  <c r="H19" i="73"/>
  <c r="G19" i="73"/>
  <c r="H16" i="73"/>
  <c r="G16" i="73"/>
  <c r="H13" i="73"/>
  <c r="G13" i="73"/>
  <c r="H12" i="73"/>
  <c r="G12" i="73"/>
  <c r="H11" i="73"/>
  <c r="G11" i="73"/>
  <c r="H10" i="73"/>
  <c r="G10" i="73"/>
  <c r="H9" i="73"/>
  <c r="G9" i="73"/>
  <c r="H8" i="73"/>
  <c r="G8" i="73"/>
  <c r="H7" i="73"/>
  <c r="G7" i="73"/>
  <c r="H68" i="68"/>
  <c r="G68" i="68"/>
  <c r="F64" i="68"/>
  <c r="C64" i="68"/>
  <c r="H61" i="68"/>
  <c r="G61" i="68"/>
  <c r="F57" i="68"/>
  <c r="F66" i="68" s="1"/>
  <c r="C56" i="68"/>
  <c r="C57" i="68" s="1"/>
  <c r="F14" i="68"/>
  <c r="F21" i="68" s="1"/>
  <c r="F28" i="68" s="1"/>
  <c r="F35" i="68" s="1"/>
  <c r="F42" i="68" s="1"/>
  <c r="F49" i="68" s="1"/>
  <c r="H54" i="68"/>
  <c r="G54" i="68"/>
  <c r="F51" i="68"/>
  <c r="F60" i="68" s="1"/>
  <c r="F50" i="68"/>
  <c r="F59" i="68" s="1"/>
  <c r="C49" i="68"/>
  <c r="C50" i="68" s="1"/>
  <c r="H47" i="68"/>
  <c r="G47" i="68"/>
  <c r="C46" i="68"/>
  <c r="F45" i="68"/>
  <c r="F44" i="68"/>
  <c r="F53" i="68" s="1"/>
  <c r="F43" i="68"/>
  <c r="F52" i="68" s="1"/>
  <c r="A43" i="68"/>
  <c r="C42" i="68"/>
  <c r="H40" i="68"/>
  <c r="G40" i="68"/>
  <c r="H39" i="68"/>
  <c r="G39" i="68"/>
  <c r="F38" i="68"/>
  <c r="F37" i="68"/>
  <c r="F46" i="68" s="1"/>
  <c r="H36" i="68"/>
  <c r="G36" i="68"/>
  <c r="A36" i="68"/>
  <c r="C35" i="68"/>
  <c r="H33" i="68"/>
  <c r="G33" i="68"/>
  <c r="F32" i="68"/>
  <c r="C32" i="68"/>
  <c r="F31" i="68"/>
  <c r="F30" i="68"/>
  <c r="H29" i="68"/>
  <c r="G29" i="68"/>
  <c r="A29" i="68"/>
  <c r="C28" i="68"/>
  <c r="C29" i="68" s="1"/>
  <c r="C38" i="68" s="1"/>
  <c r="H26" i="68"/>
  <c r="G26" i="68"/>
  <c r="H25" i="68"/>
  <c r="G25" i="68"/>
  <c r="H24" i="68"/>
  <c r="G24" i="68"/>
  <c r="F23" i="68"/>
  <c r="C23" i="68"/>
  <c r="H22" i="68"/>
  <c r="G22" i="68"/>
  <c r="A22" i="68"/>
  <c r="C21" i="68"/>
  <c r="C22" i="68" s="1"/>
  <c r="C31" i="68" s="1"/>
  <c r="H19" i="68"/>
  <c r="G19" i="68"/>
  <c r="F18" i="68"/>
  <c r="C18" i="68"/>
  <c r="F17" i="68"/>
  <c r="F16" i="68"/>
  <c r="H15" i="68"/>
  <c r="G15" i="68"/>
  <c r="C15" i="68"/>
  <c r="A15" i="68"/>
  <c r="H12" i="68"/>
  <c r="G12" i="68"/>
  <c r="H11" i="68"/>
  <c r="G11" i="68"/>
  <c r="H10" i="68"/>
  <c r="G10" i="68"/>
  <c r="H9" i="68"/>
  <c r="G9" i="68"/>
  <c r="H8" i="68"/>
  <c r="G8" i="68"/>
  <c r="C8" i="68"/>
  <c r="C17" i="68" s="1"/>
  <c r="A8" i="68"/>
  <c r="H7" i="68"/>
  <c r="G7" i="68"/>
  <c r="H40" i="72"/>
  <c r="G40" i="72"/>
  <c r="H32" i="72"/>
  <c r="G32" i="72"/>
  <c r="H27" i="72"/>
  <c r="G27" i="72"/>
  <c r="H26" i="72"/>
  <c r="G26" i="72"/>
  <c r="H24" i="72"/>
  <c r="G24" i="72"/>
  <c r="H19" i="72"/>
  <c r="G19" i="72"/>
  <c r="H16" i="72"/>
  <c r="G16" i="72"/>
  <c r="H13" i="72"/>
  <c r="G13" i="72"/>
  <c r="H12" i="72"/>
  <c r="G12" i="72"/>
  <c r="H11" i="72"/>
  <c r="G11" i="72"/>
  <c r="H10" i="72"/>
  <c r="G10" i="72"/>
  <c r="H9" i="72"/>
  <c r="G9" i="72"/>
  <c r="H8" i="72"/>
  <c r="G8" i="72"/>
  <c r="H7" i="72"/>
  <c r="G7" i="72"/>
  <c r="H75" i="86"/>
  <c r="G75" i="86"/>
  <c r="H67" i="86"/>
  <c r="G67" i="86"/>
  <c r="H59" i="86"/>
  <c r="G59" i="86"/>
  <c r="H51" i="86"/>
  <c r="G51" i="86"/>
  <c r="H43" i="86"/>
  <c r="G43" i="86"/>
  <c r="H40" i="86"/>
  <c r="G40" i="86"/>
  <c r="H35" i="86"/>
  <c r="G35" i="86"/>
  <c r="H32" i="86"/>
  <c r="G32" i="86"/>
  <c r="H27" i="86"/>
  <c r="G27" i="86"/>
  <c r="H26" i="86"/>
  <c r="G26" i="86"/>
  <c r="H24" i="86"/>
  <c r="G24" i="86"/>
  <c r="H19" i="86"/>
  <c r="G19" i="86"/>
  <c r="H13" i="86"/>
  <c r="G13" i="86"/>
  <c r="H12" i="86"/>
  <c r="G12" i="86"/>
  <c r="H11" i="86"/>
  <c r="G11" i="86"/>
  <c r="H10" i="86"/>
  <c r="G10" i="86"/>
  <c r="H9" i="86"/>
  <c r="G9" i="86"/>
  <c r="H8" i="86"/>
  <c r="G8" i="86"/>
  <c r="H7" i="86"/>
  <c r="G7" i="86"/>
  <c r="H59" i="41"/>
  <c r="G59" i="41"/>
  <c r="H51" i="41"/>
  <c r="G51" i="41"/>
  <c r="H43" i="41"/>
  <c r="G43" i="41"/>
  <c r="H40" i="41"/>
  <c r="G40" i="41"/>
  <c r="H35" i="41"/>
  <c r="G35" i="41"/>
  <c r="H32" i="41"/>
  <c r="G32" i="41"/>
  <c r="H27" i="41"/>
  <c r="G27" i="41"/>
  <c r="H26" i="41"/>
  <c r="G26" i="41"/>
  <c r="H24" i="41"/>
  <c r="G24" i="41"/>
  <c r="H19" i="41"/>
  <c r="G19" i="41"/>
  <c r="H13" i="41"/>
  <c r="G13" i="41"/>
  <c r="H12" i="41"/>
  <c r="H11" i="41"/>
  <c r="G11" i="41"/>
  <c r="H10" i="41"/>
  <c r="G10" i="41"/>
  <c r="H9" i="41"/>
  <c r="G9" i="41"/>
  <c r="H8" i="41"/>
  <c r="G8" i="41"/>
  <c r="H7" i="41"/>
  <c r="G7" i="41"/>
  <c r="H75" i="40"/>
  <c r="G75" i="40"/>
  <c r="H67" i="40"/>
  <c r="G67" i="40"/>
  <c r="H59" i="40"/>
  <c r="G59" i="40"/>
  <c r="H51" i="40"/>
  <c r="G51" i="40"/>
  <c r="H43" i="40"/>
  <c r="G43" i="40"/>
  <c r="H40" i="40"/>
  <c r="G40" i="40"/>
  <c r="H35" i="40"/>
  <c r="G35" i="40"/>
  <c r="H32" i="40"/>
  <c r="G32" i="40"/>
  <c r="H27" i="40"/>
  <c r="G27" i="40"/>
  <c r="H26" i="40"/>
  <c r="G26" i="40"/>
  <c r="H24" i="40"/>
  <c r="G24" i="40"/>
  <c r="H19" i="40"/>
  <c r="G19" i="40"/>
  <c r="H13" i="40"/>
  <c r="G13" i="40"/>
  <c r="H12" i="40"/>
  <c r="G12" i="40"/>
  <c r="H11" i="40"/>
  <c r="G11" i="40"/>
  <c r="H10" i="40"/>
  <c r="G10" i="40"/>
  <c r="H9" i="40"/>
  <c r="G9" i="40"/>
  <c r="H8" i="40"/>
  <c r="G8" i="40"/>
  <c r="H7" i="40"/>
  <c r="G7" i="40"/>
  <c r="H75" i="39"/>
  <c r="G75" i="39"/>
  <c r="H67" i="39"/>
  <c r="G67" i="39"/>
  <c r="H59" i="39"/>
  <c r="G59" i="39"/>
  <c r="H51" i="39"/>
  <c r="G51" i="39"/>
  <c r="H43" i="39"/>
  <c r="G43" i="39"/>
  <c r="H40" i="39"/>
  <c r="G40" i="39"/>
  <c r="H35" i="39"/>
  <c r="G35" i="39"/>
  <c r="H32" i="39"/>
  <c r="G32" i="39"/>
  <c r="H27" i="39"/>
  <c r="G27" i="39"/>
  <c r="H26" i="39"/>
  <c r="G26" i="39"/>
  <c r="H24" i="39"/>
  <c r="G24" i="39"/>
  <c r="H19" i="39"/>
  <c r="G19" i="39"/>
  <c r="H13" i="39"/>
  <c r="G13" i="39"/>
  <c r="H12" i="39"/>
  <c r="G12" i="39"/>
  <c r="H11" i="39"/>
  <c r="G11" i="39"/>
  <c r="H10" i="39"/>
  <c r="G10" i="39"/>
  <c r="H9" i="39"/>
  <c r="G9" i="39"/>
  <c r="H8" i="39"/>
  <c r="G8" i="39"/>
  <c r="H7" i="39"/>
  <c r="G7" i="39"/>
  <c r="G59" i="67"/>
  <c r="H59" i="67"/>
  <c r="G48" i="67"/>
  <c r="H48" i="67"/>
  <c r="G51" i="67"/>
  <c r="H51" i="67"/>
  <c r="G40" i="67"/>
  <c r="H40" i="67"/>
  <c r="G43" i="67"/>
  <c r="H43" i="67"/>
  <c r="G32" i="67"/>
  <c r="H32" i="67"/>
  <c r="G34" i="67"/>
  <c r="H34" i="67"/>
  <c r="G35" i="67"/>
  <c r="H35" i="67"/>
  <c r="G24" i="67"/>
  <c r="H24" i="67"/>
  <c r="G26" i="67"/>
  <c r="H26" i="67"/>
  <c r="G27" i="67"/>
  <c r="H27" i="67"/>
  <c r="G17" i="67"/>
  <c r="H17" i="67"/>
  <c r="G18" i="67"/>
  <c r="H18" i="67"/>
  <c r="G19" i="67"/>
  <c r="H19" i="67"/>
  <c r="G20" i="67"/>
  <c r="H20" i="67"/>
  <c r="G7" i="67"/>
  <c r="H7" i="67"/>
  <c r="G8" i="67"/>
  <c r="H8" i="67"/>
  <c r="G9" i="67"/>
  <c r="H9" i="67"/>
  <c r="G10" i="67"/>
  <c r="H10" i="67"/>
  <c r="G11" i="67"/>
  <c r="H11" i="67"/>
  <c r="G12" i="67"/>
  <c r="H12" i="67"/>
  <c r="S15" i="86"/>
  <c r="S23" i="86" s="1"/>
  <c r="U15" i="86"/>
  <c r="U23" i="86"/>
  <c r="S31" i="86"/>
  <c r="S39" i="86" s="1"/>
  <c r="S47" i="86" s="1"/>
  <c r="U31" i="86"/>
  <c r="U39" i="86"/>
  <c r="S55" i="86"/>
  <c r="M15" i="73"/>
  <c r="R79" i="67"/>
  <c r="R71" i="67"/>
  <c r="R63" i="67"/>
  <c r="R55" i="67"/>
  <c r="R47" i="67"/>
  <c r="R39" i="67"/>
  <c r="R31" i="67"/>
  <c r="R23" i="67"/>
  <c r="R15" i="67"/>
  <c r="R7" i="67"/>
  <c r="F71" i="68"/>
  <c r="C71" i="68"/>
  <c r="F73" i="68"/>
  <c r="F7" i="71"/>
  <c r="G7" i="71" s="1"/>
  <c r="M15" i="86"/>
  <c r="T7" i="67"/>
  <c r="V7" i="67"/>
  <c r="M15" i="67"/>
  <c r="K14" i="68"/>
  <c r="K15" i="40"/>
  <c r="M15" i="40"/>
  <c r="H95" i="77"/>
  <c r="H103" i="77"/>
  <c r="H111" i="77"/>
  <c r="H119" i="77"/>
  <c r="H127" i="77"/>
  <c r="H127" i="79"/>
  <c r="H119" i="79"/>
  <c r="H112" i="79"/>
  <c r="H111" i="79"/>
  <c r="H104" i="79"/>
  <c r="H103" i="79"/>
  <c r="H96" i="79"/>
  <c r="H95" i="79"/>
  <c r="H120" i="79"/>
  <c r="H128" i="79"/>
  <c r="H128" i="77"/>
  <c r="H120" i="77"/>
  <c r="H112" i="77"/>
  <c r="H104" i="77"/>
  <c r="H96" i="77"/>
  <c r="G96" i="83"/>
  <c r="G95" i="83"/>
  <c r="H95" i="83"/>
  <c r="H96" i="83"/>
  <c r="G128" i="83"/>
  <c r="H128" i="83" s="1"/>
  <c r="M127" i="83"/>
  <c r="N127" i="83" s="1"/>
  <c r="O127" i="83" s="1"/>
  <c r="P127" i="83" s="1"/>
  <c r="Q127" i="83" s="1"/>
  <c r="G127" i="83"/>
  <c r="H127" i="83" s="1"/>
  <c r="G120" i="83"/>
  <c r="H120" i="83" s="1"/>
  <c r="M119" i="83"/>
  <c r="N119" i="83" s="1"/>
  <c r="O119" i="83" s="1"/>
  <c r="P119" i="83" s="1"/>
  <c r="Q119" i="83" s="1"/>
  <c r="G119" i="83"/>
  <c r="H119" i="83" s="1"/>
  <c r="G128" i="79"/>
  <c r="G127" i="79"/>
  <c r="G120" i="79"/>
  <c r="G119" i="79"/>
  <c r="M127" i="79"/>
  <c r="N127" i="79" s="1"/>
  <c r="O127" i="79" s="1"/>
  <c r="P127" i="79" s="1"/>
  <c r="Q127" i="79" s="1"/>
  <c r="M119" i="79"/>
  <c r="N119" i="79" s="1"/>
  <c r="O119" i="79" s="1"/>
  <c r="P119" i="79" s="1"/>
  <c r="Q119" i="79" s="1"/>
  <c r="G112" i="79"/>
  <c r="G111" i="79"/>
  <c r="G104" i="79"/>
  <c r="G103" i="79"/>
  <c r="G96" i="79"/>
  <c r="G95" i="79"/>
  <c r="G128" i="77"/>
  <c r="G127" i="77"/>
  <c r="G120" i="77"/>
  <c r="G119" i="77"/>
  <c r="G112" i="77"/>
  <c r="G111" i="77"/>
  <c r="G104" i="77"/>
  <c r="G103" i="77"/>
  <c r="G96" i="77"/>
  <c r="G95" i="77"/>
  <c r="S63" i="86"/>
  <c r="S71" i="86" s="1"/>
  <c r="V7" i="86"/>
  <c r="AC79" i="75"/>
  <c r="AC87" i="75" s="1"/>
  <c r="AC95" i="75" s="1"/>
  <c r="AC103" i="75" s="1"/>
  <c r="AC111" i="75" s="1"/>
  <c r="AC119" i="75" s="1"/>
  <c r="AC47" i="75"/>
  <c r="AE15" i="75"/>
  <c r="AC15" i="75"/>
  <c r="AC23" i="75" s="1"/>
  <c r="AF7" i="75"/>
  <c r="H21" i="75"/>
  <c r="G21" i="75"/>
  <c r="H20" i="75"/>
  <c r="G20" i="75"/>
  <c r="H19" i="75"/>
  <c r="G19" i="75"/>
  <c r="H18" i="75"/>
  <c r="G18" i="75"/>
  <c r="H17" i="75"/>
  <c r="G17" i="75"/>
  <c r="H16" i="75"/>
  <c r="G16" i="75"/>
  <c r="H15" i="75"/>
  <c r="G15" i="75"/>
  <c r="H13" i="75"/>
  <c r="G13" i="75"/>
  <c r="H12" i="75"/>
  <c r="G12" i="75"/>
  <c r="H11" i="75"/>
  <c r="G11" i="75"/>
  <c r="H10" i="75"/>
  <c r="G10" i="75"/>
  <c r="H9" i="75"/>
  <c r="G9" i="75"/>
  <c r="H8" i="75"/>
  <c r="G8" i="75"/>
  <c r="H7" i="75"/>
  <c r="G7" i="75"/>
  <c r="G112" i="83"/>
  <c r="H112" i="83" s="1"/>
  <c r="G111" i="83"/>
  <c r="H111" i="83" s="1"/>
  <c r="G104" i="83"/>
  <c r="H104" i="83" s="1"/>
  <c r="G103" i="83"/>
  <c r="H103" i="83" s="1"/>
  <c r="N6" i="85"/>
  <c r="K14" i="66"/>
  <c r="H44" i="66"/>
  <c r="G44" i="66"/>
  <c r="H43" i="66"/>
  <c r="G43" i="66"/>
  <c r="H42" i="66"/>
  <c r="G42" i="66"/>
  <c r="H41" i="66"/>
  <c r="G41" i="66"/>
  <c r="H40" i="66"/>
  <c r="G40" i="66"/>
  <c r="H39" i="66"/>
  <c r="G39" i="66"/>
  <c r="H38" i="66"/>
  <c r="G38" i="66"/>
  <c r="H36" i="66"/>
  <c r="G36" i="66"/>
  <c r="H35" i="66"/>
  <c r="G35" i="66"/>
  <c r="H34" i="66"/>
  <c r="G34" i="66"/>
  <c r="H33" i="66"/>
  <c r="G33" i="66"/>
  <c r="H32" i="66"/>
  <c r="G32" i="66"/>
  <c r="H31" i="66"/>
  <c r="G31" i="66"/>
  <c r="H30" i="66"/>
  <c r="G30" i="66"/>
  <c r="H28" i="66"/>
  <c r="G28" i="66"/>
  <c r="H27" i="66"/>
  <c r="G27" i="66"/>
  <c r="H26" i="66"/>
  <c r="G26" i="66"/>
  <c r="H25" i="66"/>
  <c r="G25" i="66"/>
  <c r="H24" i="66"/>
  <c r="G24" i="66"/>
  <c r="H23" i="66"/>
  <c r="G23" i="66"/>
  <c r="H22" i="66"/>
  <c r="G22" i="66"/>
  <c r="H20" i="66"/>
  <c r="G20" i="66"/>
  <c r="H19" i="66"/>
  <c r="G19" i="66"/>
  <c r="H18" i="66"/>
  <c r="G18" i="66"/>
  <c r="H17" i="66"/>
  <c r="G17" i="66"/>
  <c r="H16" i="66"/>
  <c r="G16" i="66"/>
  <c r="H15" i="66"/>
  <c r="G15" i="66"/>
  <c r="H14" i="66"/>
  <c r="G14" i="66"/>
  <c r="H12" i="66"/>
  <c r="G12" i="66"/>
  <c r="H11" i="66"/>
  <c r="G11" i="66"/>
  <c r="H10" i="66"/>
  <c r="G10" i="66"/>
  <c r="H9" i="66"/>
  <c r="G9" i="66"/>
  <c r="H8" i="66"/>
  <c r="G8" i="66"/>
  <c r="H7" i="66"/>
  <c r="G7" i="66"/>
  <c r="H6" i="66"/>
  <c r="G6" i="66"/>
  <c r="M15" i="39"/>
  <c r="F16" i="83"/>
  <c r="M15" i="83"/>
  <c r="F15" i="83"/>
  <c r="C15" i="83"/>
  <c r="G8" i="83"/>
  <c r="H8" i="83" s="1"/>
  <c r="C8" i="83"/>
  <c r="N7" i="83"/>
  <c r="O7" i="83" s="1"/>
  <c r="P7" i="83" s="1"/>
  <c r="Q7" i="83" s="1"/>
  <c r="G7" i="83"/>
  <c r="H7" i="83" s="1"/>
  <c r="G7" i="77"/>
  <c r="H7" i="77"/>
  <c r="N7" i="77"/>
  <c r="O7" i="77"/>
  <c r="P7" i="77"/>
  <c r="Q7" i="77"/>
  <c r="R7" i="77"/>
  <c r="S7" i="77"/>
  <c r="T7" i="77"/>
  <c r="U7" i="77"/>
  <c r="V7" i="77"/>
  <c r="C8" i="77"/>
  <c r="G8" i="77"/>
  <c r="H8" i="77"/>
  <c r="C15" i="77"/>
  <c r="F15" i="77"/>
  <c r="G15" i="77"/>
  <c r="H15" i="77"/>
  <c r="K15" i="77"/>
  <c r="M15" i="77"/>
  <c r="N15" i="77"/>
  <c r="O15" i="77"/>
  <c r="P15" i="77"/>
  <c r="Q15" i="77"/>
  <c r="R15" i="77"/>
  <c r="S15" i="77"/>
  <c r="T15" i="77"/>
  <c r="U15" i="77"/>
  <c r="V15" i="77"/>
  <c r="C16" i="77"/>
  <c r="F16" i="77"/>
  <c r="G16" i="77"/>
  <c r="H16" i="77"/>
  <c r="C23" i="77"/>
  <c r="F23" i="77"/>
  <c r="G23" i="77"/>
  <c r="H23" i="77"/>
  <c r="M23" i="77"/>
  <c r="N23" i="77"/>
  <c r="O23" i="77"/>
  <c r="P23" i="77"/>
  <c r="Q23" i="77"/>
  <c r="R23" i="77"/>
  <c r="S23" i="77"/>
  <c r="T23" i="77"/>
  <c r="U23" i="77"/>
  <c r="V23" i="77"/>
  <c r="C24" i="77"/>
  <c r="F24" i="77"/>
  <c r="G24" i="77"/>
  <c r="H24" i="77"/>
  <c r="C31" i="77"/>
  <c r="F31" i="77"/>
  <c r="G31" i="77"/>
  <c r="H31" i="77"/>
  <c r="M31" i="77"/>
  <c r="N31" i="77"/>
  <c r="O31" i="77"/>
  <c r="P31" i="77"/>
  <c r="Q31" i="77"/>
  <c r="R31" i="77"/>
  <c r="S31" i="77"/>
  <c r="T31" i="77"/>
  <c r="U31" i="77"/>
  <c r="V31" i="77"/>
  <c r="C32" i="77"/>
  <c r="F32" i="77"/>
  <c r="G32" i="77"/>
  <c r="H32" i="77"/>
  <c r="C39" i="77"/>
  <c r="F39" i="77"/>
  <c r="G39" i="77"/>
  <c r="H39" i="77"/>
  <c r="K39" i="77"/>
  <c r="M39" i="77"/>
  <c r="N39" i="77"/>
  <c r="O39" i="77"/>
  <c r="P39" i="77"/>
  <c r="Q39" i="77"/>
  <c r="R39" i="77"/>
  <c r="S39" i="77"/>
  <c r="T39" i="77"/>
  <c r="U39" i="77"/>
  <c r="V39" i="77"/>
  <c r="C40" i="77"/>
  <c r="F40" i="77"/>
  <c r="G40" i="77"/>
  <c r="H40" i="77"/>
  <c r="C47" i="77"/>
  <c r="F47" i="77"/>
  <c r="G47" i="77"/>
  <c r="H47" i="77"/>
  <c r="K47" i="77"/>
  <c r="M47" i="77"/>
  <c r="N47" i="77"/>
  <c r="O47" i="77"/>
  <c r="P47" i="77"/>
  <c r="Q47" i="77"/>
  <c r="R47" i="77"/>
  <c r="S47" i="77"/>
  <c r="T47" i="77"/>
  <c r="U47" i="77"/>
  <c r="V47" i="77"/>
  <c r="C48" i="77"/>
  <c r="F48" i="77"/>
  <c r="G48" i="77"/>
  <c r="H48" i="77"/>
  <c r="C55" i="77"/>
  <c r="F55" i="77"/>
  <c r="G55" i="77"/>
  <c r="H55" i="77"/>
  <c r="M55" i="77"/>
  <c r="N55" i="77"/>
  <c r="O55" i="77"/>
  <c r="P55" i="77"/>
  <c r="Q55" i="77"/>
  <c r="R55" i="77"/>
  <c r="S55" i="77"/>
  <c r="T55" i="77"/>
  <c r="U55" i="77"/>
  <c r="V55" i="77"/>
  <c r="C56" i="77"/>
  <c r="F56" i="77"/>
  <c r="G56" i="77"/>
  <c r="H56" i="77"/>
  <c r="C63" i="77"/>
  <c r="F63" i="77"/>
  <c r="G63" i="77"/>
  <c r="H63" i="77"/>
  <c r="M63" i="77"/>
  <c r="N63" i="77"/>
  <c r="O63" i="77"/>
  <c r="P63" i="77"/>
  <c r="Q63" i="77"/>
  <c r="R63" i="77"/>
  <c r="S63" i="77"/>
  <c r="T63" i="77"/>
  <c r="U63" i="77"/>
  <c r="V63" i="77"/>
  <c r="C64" i="77"/>
  <c r="F64" i="77"/>
  <c r="G64" i="77"/>
  <c r="H64" i="77"/>
  <c r="F16" i="79"/>
  <c r="F24" i="79" s="1"/>
  <c r="M15" i="79"/>
  <c r="F15" i="79"/>
  <c r="G15" i="79" s="1"/>
  <c r="H15" i="79" s="1"/>
  <c r="C15" i="79"/>
  <c r="C16" i="79" s="1"/>
  <c r="G8" i="79"/>
  <c r="H8" i="79" s="1"/>
  <c r="C8" i="79"/>
  <c r="N7" i="79"/>
  <c r="O7" i="79" s="1"/>
  <c r="P7" i="79" s="1"/>
  <c r="Q7" i="79" s="1"/>
  <c r="G7" i="79"/>
  <c r="H7" i="79" s="1"/>
  <c r="K71" i="77"/>
  <c r="K79" i="77" s="1"/>
  <c r="K87" i="77" s="1"/>
  <c r="K95" i="77" s="1"/>
  <c r="K103" i="77" s="1"/>
  <c r="K111" i="77" s="1"/>
  <c r="K119" i="77" s="1"/>
  <c r="K127" i="77" s="1"/>
  <c r="H68" i="97" l="1"/>
  <c r="G68" i="97"/>
  <c r="H53" i="104"/>
  <c r="G53" i="104"/>
  <c r="H53" i="90"/>
  <c r="G53" i="90"/>
  <c r="H53" i="101"/>
  <c r="G53" i="101"/>
  <c r="H52" i="100"/>
  <c r="G52" i="100"/>
  <c r="H52" i="99"/>
  <c r="G52" i="99"/>
  <c r="H53" i="96"/>
  <c r="G53" i="96"/>
  <c r="H52" i="95"/>
  <c r="G52" i="95"/>
  <c r="H52" i="94"/>
  <c r="G52" i="94"/>
  <c r="H52" i="93"/>
  <c r="G52" i="93"/>
  <c r="H53" i="92"/>
  <c r="G53" i="92"/>
  <c r="H80" i="104"/>
  <c r="G80" i="104"/>
  <c r="H81" i="104"/>
  <c r="G81" i="104"/>
  <c r="H82" i="104"/>
  <c r="G82" i="104"/>
  <c r="H83" i="104"/>
  <c r="G83" i="104"/>
  <c r="H84" i="104"/>
  <c r="G84" i="104"/>
  <c r="H86" i="104"/>
  <c r="G86" i="104"/>
  <c r="C42" i="104"/>
  <c r="C50" i="104" s="1"/>
  <c r="C58" i="104" s="1"/>
  <c r="C66" i="104" s="1"/>
  <c r="C74" i="104" s="1"/>
  <c r="C35" i="104"/>
  <c r="C43" i="104" s="1"/>
  <c r="C51" i="104" s="1"/>
  <c r="C59" i="104" s="1"/>
  <c r="C67" i="104" s="1"/>
  <c r="C75" i="104" s="1"/>
  <c r="C28" i="104"/>
  <c r="C36" i="104" s="1"/>
  <c r="C44" i="104" s="1"/>
  <c r="C52" i="104" s="1"/>
  <c r="C60" i="104" s="1"/>
  <c r="C68" i="104" s="1"/>
  <c r="C76" i="104" s="1"/>
  <c r="C37" i="104"/>
  <c r="C45" i="104" s="1"/>
  <c r="C61" i="104" s="1"/>
  <c r="C69" i="104" s="1"/>
  <c r="C77" i="104" s="1"/>
  <c r="C85" i="104" s="1"/>
  <c r="U72" i="90"/>
  <c r="V72" i="90" s="1"/>
  <c r="W72" i="90" s="1"/>
  <c r="T80" i="90"/>
  <c r="U80" i="90" s="1"/>
  <c r="V80" i="90" s="1"/>
  <c r="W80" i="90" s="1"/>
  <c r="C42" i="90"/>
  <c r="C50" i="90" s="1"/>
  <c r="C58" i="90" s="1"/>
  <c r="C66" i="90" s="1"/>
  <c r="C74" i="90" s="1"/>
  <c r="C82" i="90" s="1"/>
  <c r="C35" i="90"/>
  <c r="C43" i="90" s="1"/>
  <c r="C51" i="90" s="1"/>
  <c r="C59" i="90" s="1"/>
  <c r="C67" i="90" s="1"/>
  <c r="C75" i="90" s="1"/>
  <c r="C83" i="90" s="1"/>
  <c r="C28" i="90"/>
  <c r="C36" i="90" s="1"/>
  <c r="C44" i="90" s="1"/>
  <c r="C52" i="90" s="1"/>
  <c r="C60" i="90" s="1"/>
  <c r="C68" i="90" s="1"/>
  <c r="C76" i="90" s="1"/>
  <c r="C84" i="90" s="1"/>
  <c r="C37" i="90"/>
  <c r="C45" i="90" s="1"/>
  <c r="C61" i="90" s="1"/>
  <c r="C69" i="90" s="1"/>
  <c r="C77" i="90" s="1"/>
  <c r="C85" i="90" s="1"/>
  <c r="F80" i="101"/>
  <c r="H72" i="101"/>
  <c r="G72" i="101"/>
  <c r="F81" i="101"/>
  <c r="H73" i="101"/>
  <c r="G73" i="101"/>
  <c r="F82" i="101"/>
  <c r="H74" i="101"/>
  <c r="G74" i="101"/>
  <c r="F83" i="101"/>
  <c r="H75" i="101"/>
  <c r="G75" i="101"/>
  <c r="F84" i="101"/>
  <c r="H76" i="101"/>
  <c r="G76" i="101"/>
  <c r="F85" i="101"/>
  <c r="H77" i="101"/>
  <c r="G77" i="101"/>
  <c r="F86" i="101"/>
  <c r="H78" i="101"/>
  <c r="G78" i="101"/>
  <c r="F23" i="100"/>
  <c r="H15" i="100"/>
  <c r="G15" i="100"/>
  <c r="F24" i="100"/>
  <c r="H16" i="100"/>
  <c r="G16" i="100"/>
  <c r="F25" i="100"/>
  <c r="H17" i="100"/>
  <c r="G17" i="100"/>
  <c r="F26" i="100"/>
  <c r="H18" i="100"/>
  <c r="G18" i="100"/>
  <c r="F27" i="100"/>
  <c r="H19" i="100"/>
  <c r="G19" i="100"/>
  <c r="F28" i="100"/>
  <c r="H20" i="100"/>
  <c r="G20" i="100"/>
  <c r="F29" i="100"/>
  <c r="H21" i="100"/>
  <c r="G21" i="100"/>
  <c r="F79" i="99"/>
  <c r="H71" i="99"/>
  <c r="G71" i="99"/>
  <c r="F80" i="99"/>
  <c r="H72" i="99"/>
  <c r="G72" i="99"/>
  <c r="F81" i="99"/>
  <c r="H73" i="99"/>
  <c r="G73" i="99"/>
  <c r="F82" i="99"/>
  <c r="H74" i="99"/>
  <c r="G74" i="99"/>
  <c r="F83" i="99"/>
  <c r="H75" i="99"/>
  <c r="G75" i="99"/>
  <c r="F84" i="99"/>
  <c r="H76" i="99"/>
  <c r="G76" i="99"/>
  <c r="F85" i="99"/>
  <c r="H77" i="99"/>
  <c r="G77" i="99"/>
  <c r="H80" i="96"/>
  <c r="G80" i="96"/>
  <c r="H81" i="96"/>
  <c r="G81" i="96"/>
  <c r="H82" i="96"/>
  <c r="G82" i="96"/>
  <c r="H83" i="96"/>
  <c r="G83" i="96"/>
  <c r="H84" i="96"/>
  <c r="G84" i="96"/>
  <c r="H86" i="96"/>
  <c r="G86" i="96"/>
  <c r="H72" i="96"/>
  <c r="G72" i="96"/>
  <c r="H73" i="96"/>
  <c r="G73" i="96"/>
  <c r="H74" i="96"/>
  <c r="G74" i="96"/>
  <c r="H75" i="96"/>
  <c r="G75" i="96"/>
  <c r="H76" i="96"/>
  <c r="G76" i="96"/>
  <c r="H78" i="96"/>
  <c r="G78" i="96"/>
  <c r="C42" i="96"/>
  <c r="C50" i="96" s="1"/>
  <c r="C58" i="96" s="1"/>
  <c r="C66" i="96" s="1"/>
  <c r="C35" i="96"/>
  <c r="C43" i="96" s="1"/>
  <c r="C51" i="96" s="1"/>
  <c r="C59" i="96" s="1"/>
  <c r="C67" i="96" s="1"/>
  <c r="C36" i="96"/>
  <c r="C44" i="96" s="1"/>
  <c r="C52" i="96" s="1"/>
  <c r="C60" i="96" s="1"/>
  <c r="C68" i="96" s="1"/>
  <c r="C37" i="96"/>
  <c r="C45" i="96" s="1"/>
  <c r="C61" i="96" s="1"/>
  <c r="C69" i="96" s="1"/>
  <c r="C77" i="96" s="1"/>
  <c r="C85" i="96" s="1"/>
  <c r="C41" i="95"/>
  <c r="C49" i="95" s="1"/>
  <c r="C57" i="95" s="1"/>
  <c r="C65" i="95" s="1"/>
  <c r="C73" i="95" s="1"/>
  <c r="C81" i="95" s="1"/>
  <c r="C34" i="95"/>
  <c r="C42" i="95" s="1"/>
  <c r="C50" i="95" s="1"/>
  <c r="C58" i="95" s="1"/>
  <c r="C66" i="95" s="1"/>
  <c r="C74" i="95" s="1"/>
  <c r="C82" i="95" s="1"/>
  <c r="C35" i="95"/>
  <c r="C43" i="95" s="1"/>
  <c r="C51" i="95" s="1"/>
  <c r="C59" i="95" s="1"/>
  <c r="C67" i="95" s="1"/>
  <c r="C75" i="95" s="1"/>
  <c r="C83" i="95" s="1"/>
  <c r="C36" i="95"/>
  <c r="C44" i="95" s="1"/>
  <c r="C60" i="95" s="1"/>
  <c r="C68" i="95" s="1"/>
  <c r="C76" i="95" s="1"/>
  <c r="C84" i="95" s="1"/>
  <c r="H79" i="94"/>
  <c r="G79" i="94"/>
  <c r="T79" i="94"/>
  <c r="Q79" i="94"/>
  <c r="H80" i="94"/>
  <c r="G80" i="94"/>
  <c r="H81" i="94"/>
  <c r="G81" i="94"/>
  <c r="H82" i="94"/>
  <c r="G82" i="94"/>
  <c r="H83" i="94"/>
  <c r="G83" i="94"/>
  <c r="H85" i="94"/>
  <c r="G85" i="94"/>
  <c r="H71" i="94"/>
  <c r="G71" i="94"/>
  <c r="T71" i="94"/>
  <c r="Q71" i="94"/>
  <c r="H72" i="94"/>
  <c r="G72" i="94"/>
  <c r="H73" i="94"/>
  <c r="G73" i="94"/>
  <c r="H74" i="94"/>
  <c r="G74" i="94"/>
  <c r="H75" i="94"/>
  <c r="G75" i="94"/>
  <c r="H77" i="94"/>
  <c r="G77" i="94"/>
  <c r="C41" i="94"/>
  <c r="C49" i="94" s="1"/>
  <c r="C57" i="94" s="1"/>
  <c r="C65" i="94" s="1"/>
  <c r="C35" i="94"/>
  <c r="C43" i="94" s="1"/>
  <c r="C51" i="94" s="1"/>
  <c r="C59" i="94" s="1"/>
  <c r="C67" i="94" s="1"/>
  <c r="C36" i="94"/>
  <c r="C44" i="94" s="1"/>
  <c r="C60" i="94" s="1"/>
  <c r="C68" i="94" s="1"/>
  <c r="C76" i="94" s="1"/>
  <c r="C84" i="94" s="1"/>
  <c r="N71" i="93"/>
  <c r="M79" i="93"/>
  <c r="N79" i="93" s="1"/>
  <c r="R79" i="93"/>
  <c r="O79" i="93"/>
  <c r="P79" i="93" s="1"/>
  <c r="Q79" i="93" s="1"/>
  <c r="R71" i="93"/>
  <c r="O71" i="93"/>
  <c r="P71" i="93" s="1"/>
  <c r="Q71" i="93" s="1"/>
  <c r="C41" i="93"/>
  <c r="C49" i="93" s="1"/>
  <c r="C57" i="93" s="1"/>
  <c r="C65" i="93" s="1"/>
  <c r="C73" i="93" s="1"/>
  <c r="C81" i="93" s="1"/>
  <c r="C34" i="93"/>
  <c r="C42" i="93" s="1"/>
  <c r="C50" i="93" s="1"/>
  <c r="C58" i="93" s="1"/>
  <c r="C66" i="93" s="1"/>
  <c r="C74" i="93" s="1"/>
  <c r="C82" i="93" s="1"/>
  <c r="C35" i="93"/>
  <c r="C43" i="93" s="1"/>
  <c r="C51" i="93" s="1"/>
  <c r="C59" i="93" s="1"/>
  <c r="C67" i="93" s="1"/>
  <c r="C75" i="93" s="1"/>
  <c r="C83" i="93" s="1"/>
  <c r="C36" i="93"/>
  <c r="C44" i="93" s="1"/>
  <c r="C60" i="93" s="1"/>
  <c r="C68" i="93" s="1"/>
  <c r="C76" i="93" s="1"/>
  <c r="C84" i="93" s="1"/>
  <c r="C42" i="92"/>
  <c r="C50" i="92" s="1"/>
  <c r="C58" i="92" s="1"/>
  <c r="C66" i="92" s="1"/>
  <c r="C74" i="92" s="1"/>
  <c r="C82" i="92" s="1"/>
  <c r="C35" i="92"/>
  <c r="C43" i="92" s="1"/>
  <c r="C51" i="92" s="1"/>
  <c r="C59" i="92" s="1"/>
  <c r="C67" i="92" s="1"/>
  <c r="C75" i="92" s="1"/>
  <c r="C83" i="92" s="1"/>
  <c r="C36" i="92"/>
  <c r="C44" i="92" s="1"/>
  <c r="C52" i="92" s="1"/>
  <c r="C60" i="92" s="1"/>
  <c r="C68" i="92" s="1"/>
  <c r="C76" i="92" s="1"/>
  <c r="C84" i="92" s="1"/>
  <c r="H79" i="91"/>
  <c r="G79" i="91"/>
  <c r="H80" i="91"/>
  <c r="G80" i="91"/>
  <c r="H81" i="91"/>
  <c r="G81" i="91"/>
  <c r="H82" i="91"/>
  <c r="G82" i="91"/>
  <c r="H83" i="91"/>
  <c r="G83" i="91"/>
  <c r="H84" i="91"/>
  <c r="G84" i="91"/>
  <c r="H85" i="91"/>
  <c r="G85" i="91"/>
  <c r="H71" i="91"/>
  <c r="G71" i="91"/>
  <c r="H72" i="91"/>
  <c r="G72" i="91"/>
  <c r="H73" i="91"/>
  <c r="G73" i="91"/>
  <c r="H74" i="91"/>
  <c r="G74" i="91"/>
  <c r="H75" i="91"/>
  <c r="G75" i="91"/>
  <c r="H76" i="91"/>
  <c r="G76" i="91"/>
  <c r="H77" i="91"/>
  <c r="G77" i="91"/>
  <c r="Q47" i="91"/>
  <c r="R47" i="91" s="1"/>
  <c r="S47" i="91" s="1"/>
  <c r="T47" i="91" s="1"/>
  <c r="Q55" i="91"/>
  <c r="R55" i="91" s="1"/>
  <c r="S55" i="91" s="1"/>
  <c r="T55" i="91" s="1"/>
  <c r="Q63" i="91"/>
  <c r="R63" i="91" s="1"/>
  <c r="S63" i="91" s="1"/>
  <c r="T63" i="91" s="1"/>
  <c r="Q7" i="91"/>
  <c r="R7" i="91" s="1"/>
  <c r="S7" i="91" s="1"/>
  <c r="T7" i="91" s="1"/>
  <c r="Q15" i="91"/>
  <c r="R15" i="91" s="1"/>
  <c r="S15" i="91" s="1"/>
  <c r="T15" i="91" s="1"/>
  <c r="Q23" i="91"/>
  <c r="R23" i="91" s="1"/>
  <c r="S23" i="91" s="1"/>
  <c r="T23" i="91" s="1"/>
  <c r="Q31" i="91"/>
  <c r="R31" i="91" s="1"/>
  <c r="S31" i="91" s="1"/>
  <c r="T31" i="91" s="1"/>
  <c r="Q39" i="91"/>
  <c r="R39" i="91" s="1"/>
  <c r="S39" i="91" s="1"/>
  <c r="T39" i="91" s="1"/>
  <c r="H52" i="97"/>
  <c r="G52" i="97"/>
  <c r="H51" i="97"/>
  <c r="G51" i="97"/>
  <c r="H50" i="97"/>
  <c r="G50" i="97"/>
  <c r="H34" i="91"/>
  <c r="G34" i="91"/>
  <c r="Q9" i="103"/>
  <c r="R6" i="103" s="1"/>
  <c r="H57" i="97"/>
  <c r="G57" i="97"/>
  <c r="F39" i="97"/>
  <c r="H31" i="97"/>
  <c r="G31" i="97"/>
  <c r="F40" i="97"/>
  <c r="H32" i="97"/>
  <c r="G32" i="97"/>
  <c r="F41" i="97"/>
  <c r="H33" i="97"/>
  <c r="G33" i="97"/>
  <c r="F42" i="97"/>
  <c r="H34" i="97"/>
  <c r="G34" i="97"/>
  <c r="F43" i="97"/>
  <c r="H35" i="97"/>
  <c r="G35" i="97"/>
  <c r="F44" i="97"/>
  <c r="H36" i="97"/>
  <c r="G36" i="97"/>
  <c r="F45" i="97"/>
  <c r="H37" i="97"/>
  <c r="G37" i="97"/>
  <c r="O7" i="107"/>
  <c r="P7" i="107" s="1"/>
  <c r="Q7" i="107" s="1"/>
  <c r="R7" i="107" s="1"/>
  <c r="C45" i="107"/>
  <c r="C53" i="107" s="1"/>
  <c r="C61" i="107" s="1"/>
  <c r="C69" i="107" s="1"/>
  <c r="C77" i="107" s="1"/>
  <c r="C44" i="107"/>
  <c r="C52" i="107" s="1"/>
  <c r="C60" i="107" s="1"/>
  <c r="C68" i="107" s="1"/>
  <c r="C76" i="107" s="1"/>
  <c r="C43" i="107"/>
  <c r="C51" i="107" s="1"/>
  <c r="C59" i="107" s="1"/>
  <c r="C67" i="107" s="1"/>
  <c r="C75" i="107" s="1"/>
  <c r="C42" i="107"/>
  <c r="C50" i="107" s="1"/>
  <c r="C58" i="107" s="1"/>
  <c r="C66" i="107" s="1"/>
  <c r="C74" i="107" s="1"/>
  <c r="C41" i="107"/>
  <c r="C49" i="107" s="1"/>
  <c r="C57" i="107" s="1"/>
  <c r="C65" i="107" s="1"/>
  <c r="C73" i="107" s="1"/>
  <c r="C63" i="107"/>
  <c r="C71" i="107" s="1"/>
  <c r="M32" i="104"/>
  <c r="N24" i="104"/>
  <c r="M32" i="90"/>
  <c r="N24" i="90"/>
  <c r="M32" i="101"/>
  <c r="N24" i="101"/>
  <c r="M31" i="100"/>
  <c r="N23" i="100"/>
  <c r="N23" i="99"/>
  <c r="F23" i="108"/>
  <c r="H15" i="108"/>
  <c r="G15" i="108"/>
  <c r="M23" i="108"/>
  <c r="O15" i="108"/>
  <c r="N15" i="108"/>
  <c r="F24" i="108"/>
  <c r="H16" i="108"/>
  <c r="G16" i="108"/>
  <c r="F25" i="108"/>
  <c r="H17" i="108"/>
  <c r="G17" i="108"/>
  <c r="F26" i="108"/>
  <c r="H18" i="108"/>
  <c r="G18" i="108"/>
  <c r="F27" i="108"/>
  <c r="H19" i="108"/>
  <c r="G19" i="108"/>
  <c r="F28" i="108"/>
  <c r="H20" i="108"/>
  <c r="G20" i="108"/>
  <c r="F29" i="108"/>
  <c r="H21" i="108"/>
  <c r="G21" i="108"/>
  <c r="F23" i="97"/>
  <c r="H15" i="97"/>
  <c r="G15" i="97"/>
  <c r="F24" i="97"/>
  <c r="H16" i="97"/>
  <c r="G16" i="97"/>
  <c r="F25" i="97"/>
  <c r="H17" i="97"/>
  <c r="G17" i="97"/>
  <c r="F26" i="97"/>
  <c r="H18" i="97"/>
  <c r="G18" i="97"/>
  <c r="F27" i="97"/>
  <c r="H19" i="97"/>
  <c r="G19" i="97"/>
  <c r="F28" i="97"/>
  <c r="H20" i="97"/>
  <c r="G20" i="97"/>
  <c r="F29" i="97"/>
  <c r="H21" i="97"/>
  <c r="G21" i="97"/>
  <c r="F16" i="104"/>
  <c r="F17" i="104"/>
  <c r="F18" i="104"/>
  <c r="F19" i="104"/>
  <c r="F20" i="104"/>
  <c r="F21" i="104"/>
  <c r="F22" i="104"/>
  <c r="F16" i="90"/>
  <c r="F17" i="90"/>
  <c r="F18" i="90"/>
  <c r="F19" i="90"/>
  <c r="F20" i="90"/>
  <c r="F21" i="90"/>
  <c r="F22" i="90"/>
  <c r="F16" i="96"/>
  <c r="F17" i="96"/>
  <c r="F18" i="96"/>
  <c r="F19" i="96"/>
  <c r="F20" i="96"/>
  <c r="F21" i="96"/>
  <c r="F22" i="96"/>
  <c r="F15" i="95"/>
  <c r="F16" i="95"/>
  <c r="F17" i="95"/>
  <c r="F18" i="95"/>
  <c r="F19" i="95"/>
  <c r="F20" i="95"/>
  <c r="F21" i="95"/>
  <c r="F15" i="94"/>
  <c r="F16" i="94"/>
  <c r="F17" i="94"/>
  <c r="F18" i="94"/>
  <c r="F19" i="94"/>
  <c r="F20" i="94"/>
  <c r="F21" i="94"/>
  <c r="F15" i="93"/>
  <c r="F16" i="93"/>
  <c r="F17" i="93"/>
  <c r="F18" i="93"/>
  <c r="F19" i="93"/>
  <c r="F20" i="93"/>
  <c r="F21" i="93"/>
  <c r="F16" i="92"/>
  <c r="F17" i="92"/>
  <c r="F18" i="92"/>
  <c r="F19" i="92"/>
  <c r="F20" i="92"/>
  <c r="F21" i="92"/>
  <c r="F22" i="92"/>
  <c r="F23" i="107"/>
  <c r="H15" i="107"/>
  <c r="G15" i="107"/>
  <c r="M23" i="107"/>
  <c r="N15" i="107"/>
  <c r="F24" i="107"/>
  <c r="H16" i="107"/>
  <c r="G16" i="107"/>
  <c r="F25" i="107"/>
  <c r="H17" i="107"/>
  <c r="G17" i="107"/>
  <c r="F26" i="107"/>
  <c r="H18" i="107"/>
  <c r="G18" i="107"/>
  <c r="F27" i="107"/>
  <c r="H19" i="107"/>
  <c r="G19" i="107"/>
  <c r="F28" i="107"/>
  <c r="H20" i="107"/>
  <c r="G20" i="107"/>
  <c r="F29" i="107"/>
  <c r="H21" i="107"/>
  <c r="G21" i="107"/>
  <c r="F23" i="106"/>
  <c r="H15" i="106"/>
  <c r="G15" i="106"/>
  <c r="M23" i="106"/>
  <c r="O23" i="106" s="1"/>
  <c r="N15" i="106"/>
  <c r="F24" i="106"/>
  <c r="H16" i="106"/>
  <c r="G16" i="106"/>
  <c r="F25" i="106"/>
  <c r="H17" i="106"/>
  <c r="G17" i="106"/>
  <c r="F26" i="106"/>
  <c r="H18" i="106"/>
  <c r="G18" i="106"/>
  <c r="F27" i="106"/>
  <c r="H19" i="106"/>
  <c r="G19" i="106"/>
  <c r="F28" i="106"/>
  <c r="H20" i="106"/>
  <c r="G20" i="106"/>
  <c r="F29" i="106"/>
  <c r="H21" i="106"/>
  <c r="G21" i="106"/>
  <c r="F23" i="105"/>
  <c r="H15" i="105"/>
  <c r="G15" i="105"/>
  <c r="M23" i="105"/>
  <c r="O23" i="105" s="1"/>
  <c r="N15" i="105"/>
  <c r="F24" i="105"/>
  <c r="H16" i="105"/>
  <c r="G16" i="105"/>
  <c r="F25" i="105"/>
  <c r="H17" i="105"/>
  <c r="G17" i="105"/>
  <c r="F26" i="105"/>
  <c r="H18" i="105"/>
  <c r="G18" i="105"/>
  <c r="F27" i="105"/>
  <c r="H19" i="105"/>
  <c r="G19" i="105"/>
  <c r="F28" i="105"/>
  <c r="H20" i="105"/>
  <c r="G20" i="105"/>
  <c r="F29" i="105"/>
  <c r="H21" i="105"/>
  <c r="G21" i="105"/>
  <c r="H47" i="98"/>
  <c r="G47" i="98"/>
  <c r="H48" i="98"/>
  <c r="G48" i="98"/>
  <c r="F48" i="74"/>
  <c r="F56" i="74" s="1"/>
  <c r="F64" i="74" s="1"/>
  <c r="F72" i="74" s="1"/>
  <c r="F80" i="74" s="1"/>
  <c r="F47" i="74"/>
  <c r="F55" i="74" s="1"/>
  <c r="F63" i="74" s="1"/>
  <c r="F71" i="74" s="1"/>
  <c r="F79" i="74" s="1"/>
  <c r="F48" i="73"/>
  <c r="F56" i="73" s="1"/>
  <c r="F64" i="73" s="1"/>
  <c r="F72" i="73" s="1"/>
  <c r="F47" i="73"/>
  <c r="F55" i="73" s="1"/>
  <c r="F63" i="73" s="1"/>
  <c r="F71" i="73" s="1"/>
  <c r="H81" i="98"/>
  <c r="G81" i="98"/>
  <c r="H82" i="98"/>
  <c r="G82" i="98"/>
  <c r="H83" i="98"/>
  <c r="G83" i="98"/>
  <c r="H84" i="98"/>
  <c r="G84" i="98"/>
  <c r="H85" i="98"/>
  <c r="G85" i="98"/>
  <c r="C55" i="98"/>
  <c r="C63" i="98" s="1"/>
  <c r="C71" i="98" s="1"/>
  <c r="C79" i="98" s="1"/>
  <c r="C56" i="98"/>
  <c r="C64" i="98" s="1"/>
  <c r="C72" i="98" s="1"/>
  <c r="C80" i="98" s="1"/>
  <c r="C57" i="98"/>
  <c r="C65" i="98" s="1"/>
  <c r="C73" i="98" s="1"/>
  <c r="C58" i="98"/>
  <c r="C66" i="98" s="1"/>
  <c r="C74" i="98" s="1"/>
  <c r="C59" i="98"/>
  <c r="C67" i="98" s="1"/>
  <c r="C75" i="98" s="1"/>
  <c r="C60" i="98"/>
  <c r="C68" i="98" s="1"/>
  <c r="C76" i="98" s="1"/>
  <c r="C61" i="98"/>
  <c r="C69" i="98" s="1"/>
  <c r="C77" i="98" s="1"/>
  <c r="M15" i="98"/>
  <c r="M23" i="98" s="1"/>
  <c r="M31" i="98" s="1"/>
  <c r="M39" i="98" s="1"/>
  <c r="M47" i="98" s="1"/>
  <c r="M55" i="98" s="1"/>
  <c r="M63" i="98" s="1"/>
  <c r="M71" i="98" s="1"/>
  <c r="M79" i="98" s="1"/>
  <c r="O7" i="98"/>
  <c r="N7" i="98"/>
  <c r="H47" i="74"/>
  <c r="G47" i="74"/>
  <c r="H48" i="74"/>
  <c r="G48" i="74"/>
  <c r="H47" i="73"/>
  <c r="G47" i="73"/>
  <c r="H48" i="73"/>
  <c r="G48" i="73"/>
  <c r="H15" i="86"/>
  <c r="G15" i="86"/>
  <c r="H16" i="86"/>
  <c r="G16" i="86"/>
  <c r="H15" i="67"/>
  <c r="G15" i="67"/>
  <c r="H16" i="67"/>
  <c r="G16" i="67"/>
  <c r="H15" i="39"/>
  <c r="G15" i="39"/>
  <c r="H16" i="39"/>
  <c r="G16" i="39"/>
  <c r="H15" i="41"/>
  <c r="G15" i="41"/>
  <c r="H16" i="41"/>
  <c r="G16" i="41"/>
  <c r="H15" i="40"/>
  <c r="G15" i="40"/>
  <c r="H16" i="40"/>
  <c r="G16" i="40"/>
  <c r="H14" i="103"/>
  <c r="G14" i="103"/>
  <c r="H15" i="103"/>
  <c r="G15" i="103"/>
  <c r="H15" i="88"/>
  <c r="G15" i="88"/>
  <c r="H16" i="88"/>
  <c r="G16" i="88"/>
  <c r="H14" i="85"/>
  <c r="G14" i="85"/>
  <c r="H15" i="85"/>
  <c r="G15" i="85"/>
  <c r="H39" i="98"/>
  <c r="G39" i="98"/>
  <c r="H40" i="98"/>
  <c r="G40" i="98"/>
  <c r="H31" i="98"/>
  <c r="G31" i="98"/>
  <c r="H32" i="98"/>
  <c r="G32" i="98"/>
  <c r="F23" i="88"/>
  <c r="F24" i="88"/>
  <c r="G17" i="88"/>
  <c r="H17" i="88" s="1"/>
  <c r="F25" i="88"/>
  <c r="G18" i="88"/>
  <c r="H18" i="88" s="1"/>
  <c r="F26" i="88"/>
  <c r="G19" i="88"/>
  <c r="H19" i="88" s="1"/>
  <c r="F27" i="88"/>
  <c r="G20" i="88"/>
  <c r="H20" i="88" s="1"/>
  <c r="F28" i="88"/>
  <c r="G21" i="88"/>
  <c r="H21" i="88" s="1"/>
  <c r="F29" i="88"/>
  <c r="F22" i="103"/>
  <c r="M22" i="103"/>
  <c r="O14" i="103"/>
  <c r="P14" i="103" s="1"/>
  <c r="N14" i="103"/>
  <c r="F23" i="103"/>
  <c r="F24" i="103"/>
  <c r="H16" i="103"/>
  <c r="G16" i="103"/>
  <c r="F25" i="103"/>
  <c r="H17" i="103"/>
  <c r="G17" i="103"/>
  <c r="F26" i="103"/>
  <c r="H18" i="103"/>
  <c r="G18" i="103"/>
  <c r="F27" i="103"/>
  <c r="H19" i="103"/>
  <c r="G19" i="103"/>
  <c r="F28" i="103"/>
  <c r="H20" i="103"/>
  <c r="G20" i="103"/>
  <c r="O71" i="98"/>
  <c r="N71" i="98"/>
  <c r="O63" i="98"/>
  <c r="N63" i="98"/>
  <c r="O55" i="98"/>
  <c r="N55" i="98"/>
  <c r="O47" i="98"/>
  <c r="N47" i="98"/>
  <c r="O39" i="98"/>
  <c r="N39" i="98"/>
  <c r="O31" i="98"/>
  <c r="N31" i="98"/>
  <c r="O23" i="98"/>
  <c r="N23" i="98"/>
  <c r="O15" i="98"/>
  <c r="N15" i="98"/>
  <c r="F41" i="98"/>
  <c r="H33" i="98"/>
  <c r="G33" i="98"/>
  <c r="F42" i="98"/>
  <c r="H34" i="98"/>
  <c r="G34" i="98"/>
  <c r="F43" i="98"/>
  <c r="H35" i="98"/>
  <c r="G35" i="98"/>
  <c r="F52" i="98"/>
  <c r="H44" i="98"/>
  <c r="G44" i="98"/>
  <c r="F53" i="98"/>
  <c r="H45" i="98"/>
  <c r="G45" i="98"/>
  <c r="O63" i="93"/>
  <c r="P63" i="93" s="1"/>
  <c r="Q63" i="93" s="1"/>
  <c r="O55" i="93"/>
  <c r="P55" i="93" s="1"/>
  <c r="Q55" i="93" s="1"/>
  <c r="O47" i="93"/>
  <c r="P47" i="93" s="1"/>
  <c r="Q47" i="93" s="1"/>
  <c r="O39" i="93"/>
  <c r="P39" i="93" s="1"/>
  <c r="Q39" i="93" s="1"/>
  <c r="O31" i="93"/>
  <c r="P31" i="93" s="1"/>
  <c r="Q31" i="93" s="1"/>
  <c r="O23" i="93"/>
  <c r="P23" i="93" s="1"/>
  <c r="Q23" i="93" s="1"/>
  <c r="O15" i="93"/>
  <c r="P15" i="93" s="1"/>
  <c r="Q15" i="93" s="1"/>
  <c r="O7" i="93"/>
  <c r="P7" i="93" s="1"/>
  <c r="Q7" i="93" s="1"/>
  <c r="F29" i="67"/>
  <c r="F37" i="67" s="1"/>
  <c r="F45" i="67" s="1"/>
  <c r="F53" i="67" s="1"/>
  <c r="G21" i="67"/>
  <c r="H21" i="67" s="1"/>
  <c r="K39" i="39"/>
  <c r="K47" i="39" s="1"/>
  <c r="K55" i="39" s="1"/>
  <c r="K63" i="39" s="1"/>
  <c r="K71" i="39" s="1"/>
  <c r="K39" i="72"/>
  <c r="K47" i="72" s="1"/>
  <c r="K55" i="72" s="1"/>
  <c r="C57" i="72"/>
  <c r="C65" i="72" s="1"/>
  <c r="C73" i="72" s="1"/>
  <c r="C35" i="72"/>
  <c r="C43" i="72" s="1"/>
  <c r="C51" i="72" s="1"/>
  <c r="C59" i="72" s="1"/>
  <c r="C67" i="72" s="1"/>
  <c r="C75" i="72" s="1"/>
  <c r="C32" i="72"/>
  <c r="C40" i="72" s="1"/>
  <c r="C48" i="72" s="1"/>
  <c r="C56" i="72" s="1"/>
  <c r="C64" i="72" s="1"/>
  <c r="C72" i="72" s="1"/>
  <c r="C31" i="72"/>
  <c r="C39" i="72" s="1"/>
  <c r="C47" i="72" s="1"/>
  <c r="C55" i="72" s="1"/>
  <c r="C63" i="72" s="1"/>
  <c r="C71" i="72" s="1"/>
  <c r="C61" i="73"/>
  <c r="C69" i="73" s="1"/>
  <c r="C77" i="73" s="1"/>
  <c r="C57" i="73"/>
  <c r="C65" i="73" s="1"/>
  <c r="C73" i="73" s="1"/>
  <c r="C36" i="73"/>
  <c r="C44" i="73" s="1"/>
  <c r="C52" i="73" s="1"/>
  <c r="C60" i="73" s="1"/>
  <c r="C35" i="73"/>
  <c r="C43" i="73" s="1"/>
  <c r="C51" i="73" s="1"/>
  <c r="C59" i="73" s="1"/>
  <c r="C50" i="73"/>
  <c r="C58" i="73" s="1"/>
  <c r="C66" i="73" s="1"/>
  <c r="C74" i="73" s="1"/>
  <c r="C32" i="73"/>
  <c r="C31" i="73"/>
  <c r="C45" i="40"/>
  <c r="C53" i="40" s="1"/>
  <c r="C57" i="40"/>
  <c r="C65" i="40" s="1"/>
  <c r="C73" i="40" s="1"/>
  <c r="C36" i="40"/>
  <c r="C44" i="40" s="1"/>
  <c r="C52" i="40" s="1"/>
  <c r="C60" i="40" s="1"/>
  <c r="C35" i="40"/>
  <c r="C43" i="40" s="1"/>
  <c r="C51" i="40" s="1"/>
  <c r="C59" i="40" s="1"/>
  <c r="C50" i="40"/>
  <c r="C58" i="40" s="1"/>
  <c r="C66" i="40" s="1"/>
  <c r="C74" i="40" s="1"/>
  <c r="C57" i="39"/>
  <c r="C65" i="39" s="1"/>
  <c r="C73" i="39" s="1"/>
  <c r="C61" i="39"/>
  <c r="C69" i="39" s="1"/>
  <c r="C77" i="39" s="1"/>
  <c r="C36" i="39"/>
  <c r="C44" i="39" s="1"/>
  <c r="C52" i="39" s="1"/>
  <c r="C60" i="39" s="1"/>
  <c r="C35" i="39"/>
  <c r="C43" i="39" s="1"/>
  <c r="C51" i="39" s="1"/>
  <c r="C59" i="39" s="1"/>
  <c r="C50" i="39"/>
  <c r="C58" i="39" s="1"/>
  <c r="C66" i="39" s="1"/>
  <c r="C74" i="39" s="1"/>
  <c r="C32" i="39"/>
  <c r="C40" i="39" s="1"/>
  <c r="C48" i="39" s="1"/>
  <c r="C56" i="39" s="1"/>
  <c r="C31" i="39"/>
  <c r="C39" i="39" s="1"/>
  <c r="C47" i="39" s="1"/>
  <c r="C55" i="39" s="1"/>
  <c r="C37" i="67"/>
  <c r="C45" i="67" s="1"/>
  <c r="C53" i="67" s="1"/>
  <c r="C57" i="67"/>
  <c r="C65" i="67" s="1"/>
  <c r="C73" i="67" s="1"/>
  <c r="C81" i="67" s="1"/>
  <c r="C36" i="67"/>
  <c r="C44" i="67" s="1"/>
  <c r="C52" i="67" s="1"/>
  <c r="C60" i="67" s="1"/>
  <c r="C68" i="67" s="1"/>
  <c r="C76" i="67" s="1"/>
  <c r="C84" i="67" s="1"/>
  <c r="C35" i="67"/>
  <c r="C43" i="67" s="1"/>
  <c r="C51" i="67" s="1"/>
  <c r="C59" i="67" s="1"/>
  <c r="C67" i="67" s="1"/>
  <c r="C75" i="67" s="1"/>
  <c r="C83" i="67" s="1"/>
  <c r="C32" i="67"/>
  <c r="C40" i="67" s="1"/>
  <c r="C48" i="67" s="1"/>
  <c r="C56" i="67" s="1"/>
  <c r="C64" i="67" s="1"/>
  <c r="C72" i="67" s="1"/>
  <c r="C80" i="67" s="1"/>
  <c r="C31" i="67"/>
  <c r="C39" i="67" s="1"/>
  <c r="C47" i="67" s="1"/>
  <c r="C55" i="67" s="1"/>
  <c r="C63" i="67" s="1"/>
  <c r="C71" i="67" s="1"/>
  <c r="C79" i="67" s="1"/>
  <c r="C61" i="87"/>
  <c r="C69" i="87" s="1"/>
  <c r="C77" i="87" s="1"/>
  <c r="C57" i="87"/>
  <c r="C65" i="87" s="1"/>
  <c r="C73" i="87" s="1"/>
  <c r="C36" i="87"/>
  <c r="C44" i="87" s="1"/>
  <c r="C52" i="87" s="1"/>
  <c r="C60" i="87" s="1"/>
  <c r="C35" i="87"/>
  <c r="C43" i="87" s="1"/>
  <c r="C51" i="87" s="1"/>
  <c r="C59" i="87" s="1"/>
  <c r="C50" i="87"/>
  <c r="C58" i="87" s="1"/>
  <c r="C66" i="87" s="1"/>
  <c r="C74" i="87" s="1"/>
  <c r="C32" i="87"/>
  <c r="C40" i="87" s="1"/>
  <c r="C48" i="87" s="1"/>
  <c r="C56" i="87" s="1"/>
  <c r="C31" i="87"/>
  <c r="C39" i="87" s="1"/>
  <c r="C47" i="87" s="1"/>
  <c r="C55" i="87" s="1"/>
  <c r="C61" i="41"/>
  <c r="C69" i="41" s="1"/>
  <c r="C77" i="41" s="1"/>
  <c r="C57" i="41"/>
  <c r="C65" i="41" s="1"/>
  <c r="C73" i="41" s="1"/>
  <c r="C36" i="41"/>
  <c r="C44" i="41" s="1"/>
  <c r="C52" i="41" s="1"/>
  <c r="C60" i="41" s="1"/>
  <c r="C35" i="41"/>
  <c r="C43" i="41" s="1"/>
  <c r="C51" i="41" s="1"/>
  <c r="C59" i="41" s="1"/>
  <c r="C50" i="41"/>
  <c r="C58" i="41" s="1"/>
  <c r="C66" i="41" s="1"/>
  <c r="C74" i="41" s="1"/>
  <c r="C32" i="41"/>
  <c r="C40" i="41" s="1"/>
  <c r="C48" i="41" s="1"/>
  <c r="C56" i="41" s="1"/>
  <c r="C31" i="41"/>
  <c r="C39" i="41" s="1"/>
  <c r="C47" i="41" s="1"/>
  <c r="C55" i="41" s="1"/>
  <c r="C35" i="85"/>
  <c r="C43" i="85" s="1"/>
  <c r="C51" i="85" s="1"/>
  <c r="C59" i="85" s="1"/>
  <c r="C34" i="85"/>
  <c r="C42" i="85" s="1"/>
  <c r="C50" i="85" s="1"/>
  <c r="C58" i="85" s="1"/>
  <c r="C31" i="85"/>
  <c r="C39" i="85" s="1"/>
  <c r="C47" i="85" s="1"/>
  <c r="C55" i="85" s="1"/>
  <c r="C30" i="85"/>
  <c r="C38" i="85" s="1"/>
  <c r="C46" i="85" s="1"/>
  <c r="C54" i="85" s="1"/>
  <c r="C31" i="86"/>
  <c r="C39" i="86" s="1"/>
  <c r="C47" i="86" s="1"/>
  <c r="C55" i="86" s="1"/>
  <c r="C63" i="86" s="1"/>
  <c r="C71" i="86" s="1"/>
  <c r="C32" i="86"/>
  <c r="C40" i="86" s="1"/>
  <c r="C48" i="86" s="1"/>
  <c r="C56" i="86" s="1"/>
  <c r="C64" i="86" s="1"/>
  <c r="C72" i="86" s="1"/>
  <c r="C57" i="86"/>
  <c r="C65" i="86" s="1"/>
  <c r="C73" i="86" s="1"/>
  <c r="C50" i="86"/>
  <c r="C58" i="86" s="1"/>
  <c r="C66" i="86" s="1"/>
  <c r="C74" i="86" s="1"/>
  <c r="C35" i="86"/>
  <c r="C43" i="86" s="1"/>
  <c r="C51" i="86" s="1"/>
  <c r="C59" i="86" s="1"/>
  <c r="C67" i="86" s="1"/>
  <c r="C75" i="86" s="1"/>
  <c r="C36" i="86"/>
  <c r="C44" i="86" s="1"/>
  <c r="C52" i="86" s="1"/>
  <c r="C60" i="86" s="1"/>
  <c r="C68" i="86" s="1"/>
  <c r="C76" i="86" s="1"/>
  <c r="C61" i="86"/>
  <c r="C69" i="86" s="1"/>
  <c r="C77" i="86" s="1"/>
  <c r="K63" i="72"/>
  <c r="K71" i="72" s="1"/>
  <c r="F35" i="72"/>
  <c r="C31" i="74"/>
  <c r="C32" i="74"/>
  <c r="C57" i="74"/>
  <c r="C65" i="74" s="1"/>
  <c r="C73" i="74" s="1"/>
  <c r="C81" i="74" s="1"/>
  <c r="C50" i="74"/>
  <c r="C58" i="74" s="1"/>
  <c r="C66" i="74" s="1"/>
  <c r="C74" i="74" s="1"/>
  <c r="C82" i="74" s="1"/>
  <c r="C35" i="74"/>
  <c r="C43" i="74" s="1"/>
  <c r="C51" i="74" s="1"/>
  <c r="C59" i="74" s="1"/>
  <c r="C36" i="74"/>
  <c r="C44" i="74" s="1"/>
  <c r="C52" i="74" s="1"/>
  <c r="C60" i="74" s="1"/>
  <c r="C61" i="74"/>
  <c r="C69" i="74" s="1"/>
  <c r="C77" i="74" s="1"/>
  <c r="C68" i="74"/>
  <c r="C76" i="74" s="1"/>
  <c r="C84" i="74" s="1"/>
  <c r="C67" i="74"/>
  <c r="C75" i="74" s="1"/>
  <c r="C83" i="74" s="1"/>
  <c r="C68" i="73"/>
  <c r="C76" i="73" s="1"/>
  <c r="C67" i="73"/>
  <c r="C75" i="73" s="1"/>
  <c r="C68" i="40"/>
  <c r="C76" i="40" s="1"/>
  <c r="C67" i="40"/>
  <c r="C75" i="40" s="1"/>
  <c r="C68" i="39"/>
  <c r="C76" i="39" s="1"/>
  <c r="C67" i="39"/>
  <c r="C75" i="39" s="1"/>
  <c r="C64" i="39"/>
  <c r="C72" i="39" s="1"/>
  <c r="C63" i="39"/>
  <c r="C71" i="39" s="1"/>
  <c r="C68" i="87"/>
  <c r="C76" i="87" s="1"/>
  <c r="C67" i="87"/>
  <c r="C75" i="87" s="1"/>
  <c r="C64" i="87"/>
  <c r="C72" i="87" s="1"/>
  <c r="C63" i="87"/>
  <c r="C71" i="87" s="1"/>
  <c r="F77" i="87"/>
  <c r="G69" i="87"/>
  <c r="F68" i="87"/>
  <c r="G60" i="87"/>
  <c r="F53" i="41"/>
  <c r="H45" i="41"/>
  <c r="C68" i="41"/>
  <c r="C76" i="41" s="1"/>
  <c r="C67" i="41"/>
  <c r="C75" i="41" s="1"/>
  <c r="C64" i="41"/>
  <c r="C72" i="41" s="1"/>
  <c r="C63" i="41"/>
  <c r="C71" i="41" s="1"/>
  <c r="C66" i="85"/>
  <c r="C74" i="85" s="1"/>
  <c r="C49" i="85"/>
  <c r="C57" i="85" s="1"/>
  <c r="C65" i="85" s="1"/>
  <c r="C73" i="85" s="1"/>
  <c r="C56" i="85"/>
  <c r="C64" i="85" s="1"/>
  <c r="C72" i="85" s="1"/>
  <c r="C67" i="85"/>
  <c r="C75" i="85" s="1"/>
  <c r="C63" i="85"/>
  <c r="C71" i="85" s="1"/>
  <c r="C62" i="85"/>
  <c r="C70" i="85" s="1"/>
  <c r="C52" i="85"/>
  <c r="C60" i="85" s="1"/>
  <c r="C68" i="85" s="1"/>
  <c r="U47" i="86"/>
  <c r="H53" i="67"/>
  <c r="F61" i="67"/>
  <c r="M22" i="85"/>
  <c r="O14" i="85"/>
  <c r="P14" i="85" s="1"/>
  <c r="Q17" i="85" s="1"/>
  <c r="R14" i="85" s="1"/>
  <c r="H53" i="87"/>
  <c r="H32" i="87"/>
  <c r="H23" i="87"/>
  <c r="C23" i="40"/>
  <c r="C31" i="40" s="1"/>
  <c r="F23" i="85"/>
  <c r="F24" i="85"/>
  <c r="H16" i="85"/>
  <c r="G16" i="85"/>
  <c r="F25" i="85"/>
  <c r="H17" i="85"/>
  <c r="G17" i="85"/>
  <c r="F26" i="85"/>
  <c r="H18" i="85"/>
  <c r="G18" i="85"/>
  <c r="F27" i="85"/>
  <c r="H19" i="85"/>
  <c r="G19" i="85"/>
  <c r="F28" i="85"/>
  <c r="H20" i="85"/>
  <c r="G20" i="85"/>
  <c r="Q15" i="74"/>
  <c r="R15" i="74" s="1"/>
  <c r="S15" i="74" s="1"/>
  <c r="P15" i="74"/>
  <c r="O15" i="74"/>
  <c r="M23" i="74"/>
  <c r="C36" i="68"/>
  <c r="C44" i="68"/>
  <c r="C53" i="68" s="1"/>
  <c r="C43" i="68"/>
  <c r="C51" i="68"/>
  <c r="F56" i="68"/>
  <c r="F58" i="68"/>
  <c r="F67" i="68" s="1"/>
  <c r="H15" i="74"/>
  <c r="G15" i="74"/>
  <c r="H16" i="74"/>
  <c r="G16" i="74"/>
  <c r="H17" i="74"/>
  <c r="G17" i="74"/>
  <c r="H18" i="74"/>
  <c r="G18" i="74"/>
  <c r="H19" i="74"/>
  <c r="G19" i="74"/>
  <c r="H20" i="74"/>
  <c r="G20" i="74"/>
  <c r="H21" i="74"/>
  <c r="G21" i="74"/>
  <c r="K54" i="85"/>
  <c r="K62" i="85" s="1"/>
  <c r="K70" i="85" s="1"/>
  <c r="G15" i="87"/>
  <c r="N15" i="87"/>
  <c r="H17" i="87"/>
  <c r="G17" i="87"/>
  <c r="H18" i="87"/>
  <c r="G18" i="87"/>
  <c r="H20" i="87"/>
  <c r="G20" i="87"/>
  <c r="H21" i="87"/>
  <c r="G21" i="87"/>
  <c r="H34" i="87"/>
  <c r="G34" i="87"/>
  <c r="H15" i="73"/>
  <c r="G15" i="73"/>
  <c r="H17" i="73"/>
  <c r="G17" i="73"/>
  <c r="H18" i="73"/>
  <c r="G18" i="73"/>
  <c r="H20" i="73"/>
  <c r="G20" i="73"/>
  <c r="H21" i="73"/>
  <c r="G21" i="73"/>
  <c r="H34" i="73"/>
  <c r="G34" i="73"/>
  <c r="H64" i="68"/>
  <c r="G64" i="68"/>
  <c r="H66" i="68"/>
  <c r="G66" i="68"/>
  <c r="H67" i="68"/>
  <c r="G67" i="68"/>
  <c r="H56" i="68"/>
  <c r="G56" i="68"/>
  <c r="H57" i="68"/>
  <c r="G57" i="68"/>
  <c r="H58" i="68"/>
  <c r="G58" i="68"/>
  <c r="H59" i="68"/>
  <c r="G59" i="68"/>
  <c r="H60" i="68"/>
  <c r="G60" i="68"/>
  <c r="H49" i="68"/>
  <c r="G49" i="68"/>
  <c r="H50" i="68"/>
  <c r="G50" i="68"/>
  <c r="H51" i="68"/>
  <c r="G51" i="68"/>
  <c r="H52" i="68"/>
  <c r="G52" i="68"/>
  <c r="H53" i="68"/>
  <c r="G53" i="68"/>
  <c r="H42" i="68"/>
  <c r="G42" i="68"/>
  <c r="H43" i="68"/>
  <c r="G43" i="68"/>
  <c r="H44" i="68"/>
  <c r="G44" i="68"/>
  <c r="H45" i="68"/>
  <c r="G45" i="68"/>
  <c r="H46" i="68"/>
  <c r="G46" i="68"/>
  <c r="H35" i="68"/>
  <c r="G35" i="68"/>
  <c r="H37" i="68"/>
  <c r="G37" i="68"/>
  <c r="H38" i="68"/>
  <c r="G38" i="68"/>
  <c r="H28" i="68"/>
  <c r="G28" i="68"/>
  <c r="H30" i="68"/>
  <c r="G30" i="68"/>
  <c r="H31" i="68"/>
  <c r="G31" i="68"/>
  <c r="H32" i="68"/>
  <c r="G32" i="68"/>
  <c r="H21" i="68"/>
  <c r="G21" i="68"/>
  <c r="H23" i="68"/>
  <c r="G23" i="68"/>
  <c r="H14" i="68"/>
  <c r="G14" i="68"/>
  <c r="H16" i="68"/>
  <c r="G16" i="68"/>
  <c r="H17" i="68"/>
  <c r="G17" i="68"/>
  <c r="H18" i="68"/>
  <c r="G18" i="68"/>
  <c r="H15" i="72"/>
  <c r="G15" i="72"/>
  <c r="H17" i="72"/>
  <c r="G17" i="72"/>
  <c r="H18" i="72"/>
  <c r="G18" i="72"/>
  <c r="H20" i="72"/>
  <c r="G20" i="72"/>
  <c r="H21" i="72"/>
  <c r="G21" i="72"/>
  <c r="H34" i="72"/>
  <c r="G34" i="72"/>
  <c r="H48" i="72"/>
  <c r="G48" i="72"/>
  <c r="H17" i="86"/>
  <c r="G17" i="86"/>
  <c r="H18" i="86"/>
  <c r="G18" i="86"/>
  <c r="H20" i="86"/>
  <c r="G20" i="86"/>
  <c r="H21" i="86"/>
  <c r="G21" i="86"/>
  <c r="H34" i="86"/>
  <c r="G34" i="86"/>
  <c r="H48" i="86"/>
  <c r="G48" i="86"/>
  <c r="H17" i="41"/>
  <c r="G17" i="41"/>
  <c r="H18" i="41"/>
  <c r="G18" i="41"/>
  <c r="H20" i="41"/>
  <c r="G20" i="41"/>
  <c r="H21" i="41"/>
  <c r="G21" i="41"/>
  <c r="H34" i="41"/>
  <c r="G34" i="41"/>
  <c r="H48" i="41"/>
  <c r="G48" i="41"/>
  <c r="H71" i="40"/>
  <c r="G71" i="40"/>
  <c r="H72" i="40"/>
  <c r="G72" i="40"/>
  <c r="H73" i="40"/>
  <c r="G73" i="40"/>
  <c r="H74" i="40"/>
  <c r="G74" i="40"/>
  <c r="H76" i="40"/>
  <c r="G76" i="40"/>
  <c r="H77" i="40"/>
  <c r="G77" i="40"/>
  <c r="H63" i="40"/>
  <c r="G63" i="40"/>
  <c r="H64" i="40"/>
  <c r="G64" i="40"/>
  <c r="H65" i="40"/>
  <c r="G65" i="40"/>
  <c r="H66" i="40"/>
  <c r="G66" i="40"/>
  <c r="H68" i="40"/>
  <c r="G68" i="40"/>
  <c r="H69" i="40"/>
  <c r="G69" i="40"/>
  <c r="H55" i="40"/>
  <c r="G55" i="40"/>
  <c r="H56" i="40"/>
  <c r="G56" i="40"/>
  <c r="H57" i="40"/>
  <c r="G57" i="40"/>
  <c r="H58" i="40"/>
  <c r="G58" i="40"/>
  <c r="H60" i="40"/>
  <c r="G60" i="40"/>
  <c r="H61" i="40"/>
  <c r="G61" i="40"/>
  <c r="H47" i="40"/>
  <c r="G47" i="40"/>
  <c r="H48" i="40"/>
  <c r="G48" i="40"/>
  <c r="H49" i="40"/>
  <c r="G49" i="40"/>
  <c r="H50" i="40"/>
  <c r="G50" i="40"/>
  <c r="H52" i="40"/>
  <c r="G52" i="40"/>
  <c r="H53" i="40"/>
  <c r="G53" i="40"/>
  <c r="H39" i="40"/>
  <c r="G39" i="40"/>
  <c r="H41" i="40"/>
  <c r="G41" i="40"/>
  <c r="H42" i="40"/>
  <c r="G42" i="40"/>
  <c r="H44" i="40"/>
  <c r="G44" i="40"/>
  <c r="H45" i="40"/>
  <c r="G45" i="40"/>
  <c r="H31" i="40"/>
  <c r="G31" i="40"/>
  <c r="H33" i="40"/>
  <c r="G33" i="40"/>
  <c r="H34" i="40"/>
  <c r="G34" i="40"/>
  <c r="H36" i="40"/>
  <c r="G36" i="40"/>
  <c r="H37" i="40"/>
  <c r="G37" i="40"/>
  <c r="H23" i="40"/>
  <c r="G23" i="40"/>
  <c r="H25" i="40"/>
  <c r="G25" i="40"/>
  <c r="H28" i="40"/>
  <c r="G28" i="40"/>
  <c r="H29" i="40"/>
  <c r="G29" i="40"/>
  <c r="H17" i="40"/>
  <c r="G17" i="40"/>
  <c r="H18" i="40"/>
  <c r="G18" i="40"/>
  <c r="H20" i="40"/>
  <c r="G20" i="40"/>
  <c r="H21" i="40"/>
  <c r="G21" i="40"/>
  <c r="H17" i="39"/>
  <c r="G17" i="39"/>
  <c r="H18" i="39"/>
  <c r="G18" i="39"/>
  <c r="H20" i="39"/>
  <c r="G20" i="39"/>
  <c r="H21" i="39"/>
  <c r="G21" i="39"/>
  <c r="H34" i="39"/>
  <c r="G34" i="39"/>
  <c r="H48" i="39"/>
  <c r="G48" i="39"/>
  <c r="G29" i="67"/>
  <c r="H29" i="67"/>
  <c r="G28" i="67"/>
  <c r="H28" i="67"/>
  <c r="G25" i="67"/>
  <c r="H25" i="67"/>
  <c r="G23" i="67"/>
  <c r="H23" i="67"/>
  <c r="G42" i="67"/>
  <c r="H42" i="67"/>
  <c r="G56" i="67"/>
  <c r="H56" i="67"/>
  <c r="N14" i="85"/>
  <c r="H71" i="68"/>
  <c r="G71" i="68"/>
  <c r="H73" i="68"/>
  <c r="G73" i="68"/>
  <c r="V15" i="86"/>
  <c r="W7" i="86"/>
  <c r="M23" i="86"/>
  <c r="N15" i="86"/>
  <c r="P15" i="86" s="1"/>
  <c r="AE23" i="75"/>
  <c r="AF15" i="75"/>
  <c r="C23" i="83"/>
  <c r="C16" i="83"/>
  <c r="F23" i="83"/>
  <c r="G15" i="83"/>
  <c r="H15" i="83" s="1"/>
  <c r="M23" i="83"/>
  <c r="N15" i="83"/>
  <c r="O15" i="83" s="1"/>
  <c r="P15" i="83" s="1"/>
  <c r="Q15" i="83" s="1"/>
  <c r="F24" i="83"/>
  <c r="G16" i="83"/>
  <c r="H16" i="83" s="1"/>
  <c r="M23" i="79"/>
  <c r="N23" i="79" s="1"/>
  <c r="O23" i="79" s="1"/>
  <c r="P23" i="79" s="1"/>
  <c r="Q23" i="79" s="1"/>
  <c r="N15" i="79"/>
  <c r="O15" i="79" s="1"/>
  <c r="P15" i="79" s="1"/>
  <c r="Q15" i="79" s="1"/>
  <c r="C23" i="79"/>
  <c r="C24" i="79" s="1"/>
  <c r="F23" i="79"/>
  <c r="F31" i="79" s="1"/>
  <c r="M31" i="79"/>
  <c r="N31" i="79" s="1"/>
  <c r="O31" i="79" s="1"/>
  <c r="P31" i="79" s="1"/>
  <c r="Q31" i="79" s="1"/>
  <c r="G24" i="79"/>
  <c r="H24" i="79" s="1"/>
  <c r="F32" i="79"/>
  <c r="F39" i="79"/>
  <c r="G31" i="79"/>
  <c r="H31" i="79" s="1"/>
  <c r="G23" i="79"/>
  <c r="H23" i="79" s="1"/>
  <c r="G16" i="79"/>
  <c r="H16" i="79" s="1"/>
  <c r="F30" i="104" l="1"/>
  <c r="H22" i="104"/>
  <c r="G22" i="104"/>
  <c r="F29" i="104"/>
  <c r="F37" i="104" s="1"/>
  <c r="H21" i="104"/>
  <c r="G21" i="104"/>
  <c r="F28" i="104"/>
  <c r="H20" i="104"/>
  <c r="G20" i="104"/>
  <c r="F27" i="104"/>
  <c r="F35" i="104" s="1"/>
  <c r="H19" i="104"/>
  <c r="G19" i="104"/>
  <c r="F26" i="104"/>
  <c r="H18" i="104"/>
  <c r="G18" i="104"/>
  <c r="F25" i="104"/>
  <c r="H17" i="104"/>
  <c r="G17" i="104"/>
  <c r="F24" i="104"/>
  <c r="H16" i="104"/>
  <c r="G16" i="104"/>
  <c r="F30" i="90"/>
  <c r="H22" i="90"/>
  <c r="G22" i="90"/>
  <c r="F29" i="90"/>
  <c r="F37" i="90" s="1"/>
  <c r="H21" i="90"/>
  <c r="G21" i="90"/>
  <c r="F28" i="90"/>
  <c r="H20" i="90"/>
  <c r="G20" i="90"/>
  <c r="F27" i="90"/>
  <c r="F35" i="90" s="1"/>
  <c r="H19" i="90"/>
  <c r="G19" i="90"/>
  <c r="F26" i="90"/>
  <c r="H18" i="90"/>
  <c r="G18" i="90"/>
  <c r="F25" i="90"/>
  <c r="H17" i="90"/>
  <c r="G17" i="90"/>
  <c r="F24" i="90"/>
  <c r="H16" i="90"/>
  <c r="G16" i="90"/>
  <c r="H86" i="101"/>
  <c r="G86" i="101"/>
  <c r="H85" i="101"/>
  <c r="G85" i="101"/>
  <c r="H84" i="101"/>
  <c r="G84" i="101"/>
  <c r="H83" i="101"/>
  <c r="G83" i="101"/>
  <c r="H82" i="101"/>
  <c r="G82" i="101"/>
  <c r="H81" i="101"/>
  <c r="G81" i="101"/>
  <c r="H80" i="101"/>
  <c r="G80" i="101"/>
  <c r="F37" i="100"/>
  <c r="H29" i="100"/>
  <c r="G29" i="100"/>
  <c r="F36" i="100"/>
  <c r="H28" i="100"/>
  <c r="G28" i="100"/>
  <c r="F35" i="100"/>
  <c r="H27" i="100"/>
  <c r="G27" i="100"/>
  <c r="F34" i="100"/>
  <c r="H26" i="100"/>
  <c r="G26" i="100"/>
  <c r="F33" i="100"/>
  <c r="H25" i="100"/>
  <c r="G25" i="100"/>
  <c r="F32" i="100"/>
  <c r="H24" i="100"/>
  <c r="G24" i="100"/>
  <c r="F31" i="100"/>
  <c r="H23" i="100"/>
  <c r="G23" i="100"/>
  <c r="H85" i="99"/>
  <c r="G85" i="99"/>
  <c r="H84" i="99"/>
  <c r="G84" i="99"/>
  <c r="H83" i="99"/>
  <c r="G83" i="99"/>
  <c r="H82" i="99"/>
  <c r="G82" i="99"/>
  <c r="H81" i="99"/>
  <c r="G81" i="99"/>
  <c r="H80" i="99"/>
  <c r="G80" i="99"/>
  <c r="H79" i="99"/>
  <c r="G79" i="99"/>
  <c r="F30" i="96"/>
  <c r="H22" i="96"/>
  <c r="G22" i="96"/>
  <c r="F29" i="96"/>
  <c r="F37" i="96" s="1"/>
  <c r="H21" i="96"/>
  <c r="G21" i="96"/>
  <c r="F28" i="96"/>
  <c r="F36" i="96" s="1"/>
  <c r="H20" i="96"/>
  <c r="G20" i="96"/>
  <c r="F27" i="96"/>
  <c r="F35" i="96" s="1"/>
  <c r="H19" i="96"/>
  <c r="G19" i="96"/>
  <c r="F26" i="96"/>
  <c r="H18" i="96"/>
  <c r="G18" i="96"/>
  <c r="F25" i="96"/>
  <c r="H17" i="96"/>
  <c r="G17" i="96"/>
  <c r="F24" i="96"/>
  <c r="H16" i="96"/>
  <c r="G16" i="96"/>
  <c r="F29" i="95"/>
  <c r="H21" i="95"/>
  <c r="G21" i="95"/>
  <c r="F28" i="95"/>
  <c r="F36" i="95" s="1"/>
  <c r="H20" i="95"/>
  <c r="G20" i="95"/>
  <c r="F27" i="95"/>
  <c r="F35" i="95" s="1"/>
  <c r="H19" i="95"/>
  <c r="G19" i="95"/>
  <c r="F26" i="95"/>
  <c r="F34" i="95" s="1"/>
  <c r="H18" i="95"/>
  <c r="G18" i="95"/>
  <c r="F25" i="95"/>
  <c r="H17" i="95"/>
  <c r="G17" i="95"/>
  <c r="F24" i="95"/>
  <c r="H16" i="95"/>
  <c r="G16" i="95"/>
  <c r="F23" i="95"/>
  <c r="H15" i="95"/>
  <c r="G15" i="95"/>
  <c r="U79" i="94"/>
  <c r="V79" i="94" s="1"/>
  <c r="R79" i="94"/>
  <c r="U71" i="94"/>
  <c r="V71" i="94" s="1"/>
  <c r="R71" i="94"/>
  <c r="F29" i="94"/>
  <c r="H21" i="94"/>
  <c r="G21" i="94"/>
  <c r="F28" i="94"/>
  <c r="F36" i="94" s="1"/>
  <c r="H20" i="94"/>
  <c r="G20" i="94"/>
  <c r="F27" i="94"/>
  <c r="F35" i="94" s="1"/>
  <c r="H19" i="94"/>
  <c r="G19" i="94"/>
  <c r="F26" i="94"/>
  <c r="H18" i="94"/>
  <c r="G18" i="94"/>
  <c r="F25" i="94"/>
  <c r="H17" i="94"/>
  <c r="G17" i="94"/>
  <c r="F24" i="94"/>
  <c r="H16" i="94"/>
  <c r="G16" i="94"/>
  <c r="F23" i="94"/>
  <c r="H15" i="94"/>
  <c r="G15" i="94"/>
  <c r="F29" i="93"/>
  <c r="H21" i="93"/>
  <c r="G21" i="93"/>
  <c r="F28" i="93"/>
  <c r="F36" i="93" s="1"/>
  <c r="H20" i="93"/>
  <c r="G20" i="93"/>
  <c r="F27" i="93"/>
  <c r="F35" i="93" s="1"/>
  <c r="H19" i="93"/>
  <c r="G19" i="93"/>
  <c r="F26" i="93"/>
  <c r="F34" i="93" s="1"/>
  <c r="H18" i="93"/>
  <c r="G18" i="93"/>
  <c r="F25" i="93"/>
  <c r="H17" i="93"/>
  <c r="G17" i="93"/>
  <c r="F24" i="93"/>
  <c r="H16" i="93"/>
  <c r="G16" i="93"/>
  <c r="F23" i="93"/>
  <c r="H15" i="93"/>
  <c r="G15" i="93"/>
  <c r="F30" i="92"/>
  <c r="H22" i="92"/>
  <c r="G22" i="92"/>
  <c r="F29" i="92"/>
  <c r="H21" i="92"/>
  <c r="G21" i="92"/>
  <c r="F28" i="92"/>
  <c r="F36" i="92" s="1"/>
  <c r="H20" i="92"/>
  <c r="G20" i="92"/>
  <c r="F27" i="92"/>
  <c r="F35" i="92" s="1"/>
  <c r="H19" i="92"/>
  <c r="G19" i="92"/>
  <c r="F26" i="92"/>
  <c r="H18" i="92"/>
  <c r="G18" i="92"/>
  <c r="F25" i="92"/>
  <c r="H17" i="92"/>
  <c r="G17" i="92"/>
  <c r="F24" i="92"/>
  <c r="H16" i="92"/>
  <c r="G16" i="92"/>
  <c r="Q17" i="103"/>
  <c r="R14" i="103" s="1"/>
  <c r="F53" i="97"/>
  <c r="H45" i="97"/>
  <c r="G45" i="97"/>
  <c r="H44" i="97"/>
  <c r="G44" i="97"/>
  <c r="H43" i="97"/>
  <c r="G43" i="97"/>
  <c r="H42" i="97"/>
  <c r="G42" i="97"/>
  <c r="F49" i="97"/>
  <c r="H41" i="97"/>
  <c r="G41" i="97"/>
  <c r="F48" i="97"/>
  <c r="H40" i="97"/>
  <c r="G40" i="97"/>
  <c r="F47" i="97"/>
  <c r="H39" i="97"/>
  <c r="G39" i="97"/>
  <c r="F38" i="104"/>
  <c r="H30" i="104"/>
  <c r="G30" i="104"/>
  <c r="H29" i="104"/>
  <c r="G29" i="104"/>
  <c r="F36" i="104"/>
  <c r="H27" i="104"/>
  <c r="G27" i="104"/>
  <c r="F34" i="104"/>
  <c r="F42" i="104" s="1"/>
  <c r="H26" i="104"/>
  <c r="G26" i="104"/>
  <c r="F33" i="104"/>
  <c r="H25" i="104"/>
  <c r="G25" i="104"/>
  <c r="F32" i="104"/>
  <c r="H24" i="104"/>
  <c r="G24" i="104"/>
  <c r="F38" i="90"/>
  <c r="H30" i="90"/>
  <c r="G30" i="90"/>
  <c r="H29" i="90"/>
  <c r="G29" i="90"/>
  <c r="F36" i="90"/>
  <c r="H27" i="90"/>
  <c r="G27" i="90"/>
  <c r="F34" i="90"/>
  <c r="F42" i="90" s="1"/>
  <c r="H26" i="90"/>
  <c r="G26" i="90"/>
  <c r="F33" i="90"/>
  <c r="H25" i="90"/>
  <c r="G25" i="90"/>
  <c r="F32" i="90"/>
  <c r="H24" i="90"/>
  <c r="G24" i="90"/>
  <c r="F38" i="96"/>
  <c r="H30" i="96"/>
  <c r="G30" i="96"/>
  <c r="H29" i="96"/>
  <c r="G29" i="96"/>
  <c r="H28" i="96"/>
  <c r="G28" i="96"/>
  <c r="H27" i="96"/>
  <c r="G27" i="96"/>
  <c r="F34" i="96"/>
  <c r="F42" i="96" s="1"/>
  <c r="H26" i="96"/>
  <c r="G26" i="96"/>
  <c r="F33" i="96"/>
  <c r="H25" i="96"/>
  <c r="G25" i="96"/>
  <c r="F32" i="96"/>
  <c r="H24" i="96"/>
  <c r="G24" i="96"/>
  <c r="F37" i="95"/>
  <c r="H29" i="95"/>
  <c r="G29" i="95"/>
  <c r="H28" i="95"/>
  <c r="G28" i="95"/>
  <c r="H27" i="95"/>
  <c r="G27" i="95"/>
  <c r="H26" i="95"/>
  <c r="G26" i="95"/>
  <c r="F33" i="95"/>
  <c r="F41" i="95" s="1"/>
  <c r="H25" i="95"/>
  <c r="G25" i="95"/>
  <c r="F32" i="95"/>
  <c r="H24" i="95"/>
  <c r="G24" i="95"/>
  <c r="F31" i="95"/>
  <c r="H23" i="95"/>
  <c r="G23" i="95"/>
  <c r="F37" i="94"/>
  <c r="H29" i="94"/>
  <c r="G29" i="94"/>
  <c r="H28" i="94"/>
  <c r="G28" i="94"/>
  <c r="H27" i="94"/>
  <c r="G27" i="94"/>
  <c r="F34" i="94"/>
  <c r="H26" i="94"/>
  <c r="G26" i="94"/>
  <c r="F33" i="94"/>
  <c r="F41" i="94" s="1"/>
  <c r="H25" i="94"/>
  <c r="G25" i="94"/>
  <c r="F32" i="94"/>
  <c r="H24" i="94"/>
  <c r="G24" i="94"/>
  <c r="F31" i="94"/>
  <c r="H23" i="94"/>
  <c r="G23" i="94"/>
  <c r="F37" i="93"/>
  <c r="H29" i="93"/>
  <c r="G29" i="93"/>
  <c r="H28" i="93"/>
  <c r="G28" i="93"/>
  <c r="H27" i="93"/>
  <c r="G27" i="93"/>
  <c r="H26" i="93"/>
  <c r="G26" i="93"/>
  <c r="F33" i="93"/>
  <c r="F41" i="93" s="1"/>
  <c r="H25" i="93"/>
  <c r="G25" i="93"/>
  <c r="F32" i="93"/>
  <c r="H24" i="93"/>
  <c r="G24" i="93"/>
  <c r="F31" i="93"/>
  <c r="H23" i="93"/>
  <c r="G23" i="93"/>
  <c r="F38" i="92"/>
  <c r="H30" i="92"/>
  <c r="G30" i="92"/>
  <c r="F37" i="92"/>
  <c r="H29" i="92"/>
  <c r="G29" i="92"/>
  <c r="H28" i="92"/>
  <c r="G28" i="92"/>
  <c r="H27" i="92"/>
  <c r="G27" i="92"/>
  <c r="F34" i="92"/>
  <c r="F42" i="92" s="1"/>
  <c r="H26" i="92"/>
  <c r="G26" i="92"/>
  <c r="F33" i="92"/>
  <c r="H25" i="92"/>
  <c r="G25" i="92"/>
  <c r="F32" i="92"/>
  <c r="H24" i="92"/>
  <c r="G24" i="92"/>
  <c r="C40" i="73"/>
  <c r="C48" i="73" s="1"/>
  <c r="C56" i="73" s="1"/>
  <c r="C39" i="73"/>
  <c r="C47" i="73" s="1"/>
  <c r="C55" i="73" s="1"/>
  <c r="C40" i="74"/>
  <c r="C48" i="74" s="1"/>
  <c r="C56" i="74" s="1"/>
  <c r="C39" i="74"/>
  <c r="C47" i="74" s="1"/>
  <c r="C55" i="74" s="1"/>
  <c r="O15" i="107"/>
  <c r="P15" i="107" s="1"/>
  <c r="Q15" i="107" s="1"/>
  <c r="R15" i="107" s="1"/>
  <c r="T7" i="107"/>
  <c r="S7" i="107"/>
  <c r="U7" i="107" s="1"/>
  <c r="M40" i="104"/>
  <c r="N32" i="104"/>
  <c r="M40" i="90"/>
  <c r="N32" i="90"/>
  <c r="M40" i="101"/>
  <c r="N32" i="101"/>
  <c r="M39" i="100"/>
  <c r="N31" i="100"/>
  <c r="N31" i="99"/>
  <c r="F37" i="108"/>
  <c r="H29" i="108"/>
  <c r="G29" i="108"/>
  <c r="F36" i="108"/>
  <c r="H28" i="108"/>
  <c r="G28" i="108"/>
  <c r="F35" i="108"/>
  <c r="H27" i="108"/>
  <c r="G27" i="108"/>
  <c r="F34" i="108"/>
  <c r="H26" i="108"/>
  <c r="G26" i="108"/>
  <c r="F33" i="108"/>
  <c r="H25" i="108"/>
  <c r="G25" i="108"/>
  <c r="F32" i="108"/>
  <c r="H24" i="108"/>
  <c r="G24" i="108"/>
  <c r="M31" i="108"/>
  <c r="O23" i="108"/>
  <c r="N23" i="108"/>
  <c r="F31" i="108"/>
  <c r="H23" i="108"/>
  <c r="G23" i="108"/>
  <c r="N23" i="74"/>
  <c r="M31" i="74"/>
  <c r="H29" i="97"/>
  <c r="G29" i="97"/>
  <c r="H28" i="97"/>
  <c r="G28" i="97"/>
  <c r="H27" i="97"/>
  <c r="G27" i="97"/>
  <c r="H26" i="97"/>
  <c r="G26" i="97"/>
  <c r="H25" i="97"/>
  <c r="G25" i="97"/>
  <c r="H24" i="97"/>
  <c r="G24" i="97"/>
  <c r="H23" i="97"/>
  <c r="G23" i="97"/>
  <c r="H14" i="104"/>
  <c r="G14" i="104"/>
  <c r="H13" i="104"/>
  <c r="G13" i="104"/>
  <c r="H12" i="104"/>
  <c r="G12" i="104"/>
  <c r="H11" i="104"/>
  <c r="G11" i="104"/>
  <c r="H10" i="104"/>
  <c r="G10" i="104"/>
  <c r="H9" i="104"/>
  <c r="G9" i="104"/>
  <c r="H8" i="104"/>
  <c r="G8" i="104"/>
  <c r="H14" i="90"/>
  <c r="G14" i="90"/>
  <c r="H13" i="90"/>
  <c r="G13" i="90"/>
  <c r="H12" i="90"/>
  <c r="G12" i="90"/>
  <c r="H11" i="90"/>
  <c r="G11" i="90"/>
  <c r="H10" i="90"/>
  <c r="G10" i="90"/>
  <c r="H9" i="90"/>
  <c r="G9" i="90"/>
  <c r="H8" i="90"/>
  <c r="G8" i="90"/>
  <c r="H14" i="96"/>
  <c r="G14" i="96"/>
  <c r="H13" i="96"/>
  <c r="G13" i="96"/>
  <c r="H12" i="96"/>
  <c r="G12" i="96"/>
  <c r="H11" i="96"/>
  <c r="G11" i="96"/>
  <c r="H10" i="96"/>
  <c r="G10" i="96"/>
  <c r="H9" i="96"/>
  <c r="G9" i="96"/>
  <c r="H8" i="96"/>
  <c r="G8" i="96"/>
  <c r="H13" i="95"/>
  <c r="G13" i="95"/>
  <c r="H12" i="95"/>
  <c r="G12" i="95"/>
  <c r="H11" i="95"/>
  <c r="G11" i="95"/>
  <c r="H10" i="95"/>
  <c r="G10" i="95"/>
  <c r="H9" i="95"/>
  <c r="G9" i="95"/>
  <c r="H8" i="95"/>
  <c r="G8" i="95"/>
  <c r="H7" i="95"/>
  <c r="G7" i="95"/>
  <c r="H13" i="94"/>
  <c r="G13" i="94"/>
  <c r="H12" i="94"/>
  <c r="G12" i="94"/>
  <c r="H11" i="94"/>
  <c r="G11" i="94"/>
  <c r="H10" i="94"/>
  <c r="G10" i="94"/>
  <c r="H9" i="94"/>
  <c r="G9" i="94"/>
  <c r="H8" i="94"/>
  <c r="G8" i="94"/>
  <c r="H7" i="94"/>
  <c r="G7" i="94"/>
  <c r="H13" i="93"/>
  <c r="G13" i="93"/>
  <c r="H12" i="93"/>
  <c r="G12" i="93"/>
  <c r="H11" i="93"/>
  <c r="G11" i="93"/>
  <c r="H10" i="93"/>
  <c r="G10" i="93"/>
  <c r="H9" i="93"/>
  <c r="G9" i="93"/>
  <c r="H8" i="93"/>
  <c r="G8" i="93"/>
  <c r="H7" i="93"/>
  <c r="G7" i="93"/>
  <c r="H14" i="92"/>
  <c r="G14" i="92"/>
  <c r="H13" i="92"/>
  <c r="G13" i="92"/>
  <c r="H12" i="92"/>
  <c r="G12" i="92"/>
  <c r="H11" i="92"/>
  <c r="G11" i="92"/>
  <c r="H10" i="92"/>
  <c r="G10" i="92"/>
  <c r="H9" i="92"/>
  <c r="G9" i="92"/>
  <c r="H8" i="92"/>
  <c r="G8" i="92"/>
  <c r="F37" i="107"/>
  <c r="H29" i="107"/>
  <c r="G29" i="107"/>
  <c r="F36" i="107"/>
  <c r="H28" i="107"/>
  <c r="G28" i="107"/>
  <c r="F35" i="107"/>
  <c r="H27" i="107"/>
  <c r="G27" i="107"/>
  <c r="F34" i="107"/>
  <c r="H26" i="107"/>
  <c r="G26" i="107"/>
  <c r="F33" i="107"/>
  <c r="H25" i="107"/>
  <c r="G25" i="107"/>
  <c r="F32" i="107"/>
  <c r="H24" i="107"/>
  <c r="G24" i="107"/>
  <c r="M31" i="107"/>
  <c r="N23" i="107"/>
  <c r="F31" i="107"/>
  <c r="H23" i="107"/>
  <c r="G23" i="107"/>
  <c r="F37" i="106"/>
  <c r="H29" i="106"/>
  <c r="G29" i="106"/>
  <c r="F36" i="106"/>
  <c r="H28" i="106"/>
  <c r="G28" i="106"/>
  <c r="F35" i="106"/>
  <c r="H27" i="106"/>
  <c r="G27" i="106"/>
  <c r="F34" i="106"/>
  <c r="H26" i="106"/>
  <c r="G26" i="106"/>
  <c r="F33" i="106"/>
  <c r="H25" i="106"/>
  <c r="G25" i="106"/>
  <c r="F32" i="106"/>
  <c r="H24" i="106"/>
  <c r="G24" i="106"/>
  <c r="M31" i="106"/>
  <c r="O31" i="106" s="1"/>
  <c r="N23" i="106"/>
  <c r="F31" i="106"/>
  <c r="H23" i="106"/>
  <c r="G23" i="106"/>
  <c r="M15" i="94"/>
  <c r="N7" i="94"/>
  <c r="O7" i="94" s="1"/>
  <c r="P7" i="94" s="1"/>
  <c r="F37" i="105"/>
  <c r="H29" i="105"/>
  <c r="G29" i="105"/>
  <c r="F36" i="105"/>
  <c r="H28" i="105"/>
  <c r="G28" i="105"/>
  <c r="F35" i="105"/>
  <c r="H27" i="105"/>
  <c r="G27" i="105"/>
  <c r="F34" i="105"/>
  <c r="H26" i="105"/>
  <c r="G26" i="105"/>
  <c r="F33" i="105"/>
  <c r="H25" i="105"/>
  <c r="G25" i="105"/>
  <c r="F32" i="105"/>
  <c r="H24" i="105"/>
  <c r="G24" i="105"/>
  <c r="M31" i="105"/>
  <c r="O31" i="105" s="1"/>
  <c r="N23" i="105"/>
  <c r="F31" i="105"/>
  <c r="H23" i="105"/>
  <c r="G23" i="105"/>
  <c r="O79" i="98"/>
  <c r="N79" i="98"/>
  <c r="G29" i="88"/>
  <c r="H29" i="88" s="1"/>
  <c r="F37" i="88"/>
  <c r="G28" i="88"/>
  <c r="H28" i="88" s="1"/>
  <c r="F36" i="88"/>
  <c r="G27" i="88"/>
  <c r="H27" i="88" s="1"/>
  <c r="F35" i="88"/>
  <c r="G26" i="88"/>
  <c r="H26" i="88" s="1"/>
  <c r="F34" i="88"/>
  <c r="G25" i="88"/>
  <c r="H25" i="88" s="1"/>
  <c r="F33" i="88"/>
  <c r="F32" i="88"/>
  <c r="G24" i="88"/>
  <c r="H24" i="88" s="1"/>
  <c r="F31" i="88"/>
  <c r="G23" i="88"/>
  <c r="H23" i="88" s="1"/>
  <c r="F36" i="103"/>
  <c r="H28" i="103"/>
  <c r="G28" i="103"/>
  <c r="F35" i="103"/>
  <c r="H27" i="103"/>
  <c r="G27" i="103"/>
  <c r="F34" i="103"/>
  <c r="H26" i="103"/>
  <c r="G26" i="103"/>
  <c r="F33" i="103"/>
  <c r="H25" i="103"/>
  <c r="G25" i="103"/>
  <c r="F32" i="103"/>
  <c r="H24" i="103"/>
  <c r="G24" i="103"/>
  <c r="F31" i="103"/>
  <c r="H23" i="103"/>
  <c r="G23" i="103"/>
  <c r="M30" i="103"/>
  <c r="O22" i="103"/>
  <c r="P22" i="103" s="1"/>
  <c r="N22" i="103"/>
  <c r="F30" i="103"/>
  <c r="H22" i="103"/>
  <c r="G22" i="103"/>
  <c r="F61" i="98"/>
  <c r="H53" i="98"/>
  <c r="G53" i="98"/>
  <c r="F60" i="98"/>
  <c r="H52" i="98"/>
  <c r="G52" i="98"/>
  <c r="F51" i="98"/>
  <c r="H43" i="98"/>
  <c r="G43" i="98"/>
  <c r="F50" i="98"/>
  <c r="H42" i="98"/>
  <c r="G42" i="98"/>
  <c r="F49" i="98"/>
  <c r="H41" i="98"/>
  <c r="G41" i="98"/>
  <c r="C64" i="73"/>
  <c r="C72" i="73" s="1"/>
  <c r="C63" i="73"/>
  <c r="C71" i="73" s="1"/>
  <c r="C61" i="40"/>
  <c r="C69" i="40" s="1"/>
  <c r="C77" i="40" s="1"/>
  <c r="C61" i="67"/>
  <c r="C69" i="67" s="1"/>
  <c r="C77" i="67" s="1"/>
  <c r="C85" i="67" s="1"/>
  <c r="H35" i="72"/>
  <c r="G35" i="72"/>
  <c r="F43" i="72"/>
  <c r="C64" i="74"/>
  <c r="C72" i="74" s="1"/>
  <c r="C80" i="74" s="1"/>
  <c r="C63" i="74"/>
  <c r="C71" i="74" s="1"/>
  <c r="C79" i="74" s="1"/>
  <c r="G77" i="87"/>
  <c r="H77" i="87"/>
  <c r="F76" i="87"/>
  <c r="G68" i="87"/>
  <c r="H68" i="87"/>
  <c r="F61" i="41"/>
  <c r="F69" i="41" s="1"/>
  <c r="F77" i="41" s="1"/>
  <c r="G77" i="41" s="1"/>
  <c r="H77" i="41" s="1"/>
  <c r="H53" i="41"/>
  <c r="U55" i="86"/>
  <c r="H61" i="67"/>
  <c r="F69" i="67"/>
  <c r="M30" i="85"/>
  <c r="O22" i="85"/>
  <c r="H61" i="87"/>
  <c r="H69" i="87"/>
  <c r="H40" i="87"/>
  <c r="G40" i="87"/>
  <c r="H31" i="87"/>
  <c r="C24" i="40"/>
  <c r="C32" i="40" s="1"/>
  <c r="Q23" i="74"/>
  <c r="R23" i="74" s="1"/>
  <c r="S23" i="74" s="1"/>
  <c r="P23" i="74"/>
  <c r="O23" i="74"/>
  <c r="F36" i="85"/>
  <c r="H28" i="85"/>
  <c r="G28" i="85"/>
  <c r="F35" i="85"/>
  <c r="H27" i="85"/>
  <c r="G27" i="85"/>
  <c r="F34" i="85"/>
  <c r="H26" i="85"/>
  <c r="G26" i="85"/>
  <c r="F33" i="85"/>
  <c r="H25" i="85"/>
  <c r="G25" i="85"/>
  <c r="F32" i="85"/>
  <c r="H24" i="85"/>
  <c r="G24" i="85"/>
  <c r="F31" i="85"/>
  <c r="H23" i="85"/>
  <c r="G23" i="85"/>
  <c r="F30" i="85"/>
  <c r="H22" i="85"/>
  <c r="G22" i="85"/>
  <c r="U23" i="74"/>
  <c r="V23" i="74" s="1"/>
  <c r="T23" i="74"/>
  <c r="W23" i="74" s="1"/>
  <c r="U15" i="74"/>
  <c r="V15" i="74" s="1"/>
  <c r="T15" i="74"/>
  <c r="W15" i="74" s="1"/>
  <c r="N31" i="74"/>
  <c r="F63" i="68"/>
  <c r="F65" i="68"/>
  <c r="H29" i="74"/>
  <c r="G29" i="74"/>
  <c r="H28" i="74"/>
  <c r="G28" i="74"/>
  <c r="H27" i="74"/>
  <c r="G27" i="74"/>
  <c r="H26" i="74"/>
  <c r="G26" i="74"/>
  <c r="H25" i="74"/>
  <c r="G25" i="74"/>
  <c r="H24" i="74"/>
  <c r="G24" i="74"/>
  <c r="H23" i="74"/>
  <c r="G23" i="74"/>
  <c r="P22" i="85"/>
  <c r="Q25" i="85" s="1"/>
  <c r="R22" i="85" s="1"/>
  <c r="Q15" i="87"/>
  <c r="R15" i="87" s="1"/>
  <c r="S15" i="87" s="1"/>
  <c r="T15" i="87" s="1"/>
  <c r="U15" i="87" s="1"/>
  <c r="H42" i="87"/>
  <c r="G42" i="87"/>
  <c r="H29" i="87"/>
  <c r="G29" i="87"/>
  <c r="H28" i="87"/>
  <c r="G28" i="87"/>
  <c r="H25" i="87"/>
  <c r="G25" i="87"/>
  <c r="N23" i="87"/>
  <c r="G23" i="87"/>
  <c r="H56" i="73"/>
  <c r="G56" i="73"/>
  <c r="H42" i="73"/>
  <c r="G42" i="73"/>
  <c r="H29" i="73"/>
  <c r="G29" i="73"/>
  <c r="H28" i="73"/>
  <c r="G28" i="73"/>
  <c r="H25" i="73"/>
  <c r="G25" i="73"/>
  <c r="H23" i="73"/>
  <c r="G23" i="73"/>
  <c r="H56" i="72"/>
  <c r="G56" i="72"/>
  <c r="H42" i="72"/>
  <c r="G42" i="72"/>
  <c r="H29" i="72"/>
  <c r="G29" i="72"/>
  <c r="H28" i="72"/>
  <c r="G28" i="72"/>
  <c r="H25" i="72"/>
  <c r="G25" i="72"/>
  <c r="H23" i="72"/>
  <c r="G23" i="72"/>
  <c r="H56" i="86"/>
  <c r="G56" i="86"/>
  <c r="H42" i="86"/>
  <c r="G42" i="86"/>
  <c r="H29" i="86"/>
  <c r="G29" i="86"/>
  <c r="H28" i="86"/>
  <c r="G28" i="86"/>
  <c r="H25" i="86"/>
  <c r="G25" i="86"/>
  <c r="H23" i="86"/>
  <c r="G23" i="86"/>
  <c r="H56" i="41"/>
  <c r="G56" i="41"/>
  <c r="H42" i="41"/>
  <c r="G42" i="41"/>
  <c r="H29" i="41"/>
  <c r="G29" i="41"/>
  <c r="H28" i="41"/>
  <c r="G28" i="41"/>
  <c r="H25" i="41"/>
  <c r="G25" i="41"/>
  <c r="H23" i="41"/>
  <c r="G23" i="41"/>
  <c r="H56" i="39"/>
  <c r="G56" i="39"/>
  <c r="H42" i="39"/>
  <c r="G42" i="39"/>
  <c r="H29" i="39"/>
  <c r="G29" i="39"/>
  <c r="H28" i="39"/>
  <c r="G28" i="39"/>
  <c r="H25" i="39"/>
  <c r="G25" i="39"/>
  <c r="H23" i="39"/>
  <c r="G23" i="39"/>
  <c r="G64" i="67"/>
  <c r="H64" i="67"/>
  <c r="G67" i="67"/>
  <c r="H67" i="67"/>
  <c r="G50" i="67"/>
  <c r="H50" i="67"/>
  <c r="G31" i="67"/>
  <c r="H31" i="67"/>
  <c r="G33" i="67"/>
  <c r="H33" i="67"/>
  <c r="G36" i="67"/>
  <c r="H36" i="67"/>
  <c r="G37" i="67"/>
  <c r="H37" i="67"/>
  <c r="V23" i="86"/>
  <c r="W15" i="86"/>
  <c r="M31" i="86"/>
  <c r="N23" i="86"/>
  <c r="P23" i="86" s="1"/>
  <c r="AE31" i="75"/>
  <c r="AF23" i="75"/>
  <c r="N22" i="85"/>
  <c r="F32" i="83"/>
  <c r="G24" i="83"/>
  <c r="H24" i="83" s="1"/>
  <c r="M31" i="83"/>
  <c r="N23" i="83"/>
  <c r="O23" i="83" s="1"/>
  <c r="P23" i="83" s="1"/>
  <c r="Q23" i="83" s="1"/>
  <c r="F31" i="83"/>
  <c r="G23" i="83"/>
  <c r="H23" i="83" s="1"/>
  <c r="C31" i="83"/>
  <c r="C24" i="83"/>
  <c r="C31" i="79"/>
  <c r="F47" i="79"/>
  <c r="G39" i="79"/>
  <c r="H39" i="79" s="1"/>
  <c r="M39" i="79"/>
  <c r="N39" i="79" s="1"/>
  <c r="O39" i="79" s="1"/>
  <c r="P39" i="79" s="1"/>
  <c r="Q39" i="79" s="1"/>
  <c r="F40" i="79"/>
  <c r="G32" i="79"/>
  <c r="H32" i="79" s="1"/>
  <c r="H42" i="104" l="1"/>
  <c r="G42" i="104"/>
  <c r="H35" i="104"/>
  <c r="G35" i="104"/>
  <c r="H28" i="104"/>
  <c r="G28" i="104"/>
  <c r="H37" i="104"/>
  <c r="G37" i="104"/>
  <c r="H42" i="90"/>
  <c r="G42" i="90"/>
  <c r="H35" i="90"/>
  <c r="G35" i="90"/>
  <c r="H28" i="90"/>
  <c r="G28" i="90"/>
  <c r="H37" i="90"/>
  <c r="G37" i="90"/>
  <c r="F39" i="100"/>
  <c r="H31" i="100"/>
  <c r="G31" i="100"/>
  <c r="F40" i="100"/>
  <c r="H32" i="100"/>
  <c r="G32" i="100"/>
  <c r="F41" i="100"/>
  <c r="H33" i="100"/>
  <c r="G33" i="100"/>
  <c r="F42" i="100"/>
  <c r="H34" i="100"/>
  <c r="G34" i="100"/>
  <c r="F43" i="100"/>
  <c r="H35" i="100"/>
  <c r="G35" i="100"/>
  <c r="F44" i="100"/>
  <c r="H36" i="100"/>
  <c r="G36" i="100"/>
  <c r="F45" i="100"/>
  <c r="H37" i="100"/>
  <c r="G37" i="100"/>
  <c r="H42" i="96"/>
  <c r="G42" i="96"/>
  <c r="H35" i="96"/>
  <c r="G35" i="96"/>
  <c r="H36" i="96"/>
  <c r="G36" i="96"/>
  <c r="H37" i="96"/>
  <c r="G37" i="96"/>
  <c r="H41" i="95"/>
  <c r="G41" i="95"/>
  <c r="H34" i="95"/>
  <c r="G34" i="95"/>
  <c r="H35" i="95"/>
  <c r="G35" i="95"/>
  <c r="H36" i="95"/>
  <c r="G36" i="95"/>
  <c r="Q7" i="94"/>
  <c r="T7" i="94"/>
  <c r="H41" i="94"/>
  <c r="G41" i="94"/>
  <c r="H35" i="94"/>
  <c r="G35" i="94"/>
  <c r="H36" i="94"/>
  <c r="G36" i="94"/>
  <c r="H41" i="93"/>
  <c r="G41" i="93"/>
  <c r="H34" i="93"/>
  <c r="G34" i="93"/>
  <c r="H35" i="93"/>
  <c r="G35" i="93"/>
  <c r="H36" i="93"/>
  <c r="G36" i="93"/>
  <c r="H42" i="92"/>
  <c r="G42" i="92"/>
  <c r="H35" i="92"/>
  <c r="G35" i="92"/>
  <c r="H36" i="92"/>
  <c r="G36" i="92"/>
  <c r="Q25" i="103"/>
  <c r="R22" i="103" s="1"/>
  <c r="F55" i="97"/>
  <c r="H47" i="97"/>
  <c r="G47" i="97"/>
  <c r="F56" i="97"/>
  <c r="H48" i="97"/>
  <c r="G48" i="97"/>
  <c r="H49" i="97"/>
  <c r="G49" i="97"/>
  <c r="F58" i="97"/>
  <c r="F59" i="97"/>
  <c r="F60" i="97"/>
  <c r="F61" i="97"/>
  <c r="H53" i="97"/>
  <c r="G53" i="97"/>
  <c r="F40" i="104"/>
  <c r="H32" i="104"/>
  <c r="G32" i="104"/>
  <c r="F41" i="104"/>
  <c r="H33" i="104"/>
  <c r="G33" i="104"/>
  <c r="H34" i="104"/>
  <c r="G34" i="104"/>
  <c r="F43" i="104"/>
  <c r="F44" i="104"/>
  <c r="H36" i="104"/>
  <c r="G36" i="104"/>
  <c r="F45" i="104"/>
  <c r="F46" i="104"/>
  <c r="H38" i="104"/>
  <c r="G38" i="104"/>
  <c r="F40" i="90"/>
  <c r="H32" i="90"/>
  <c r="G32" i="90"/>
  <c r="F41" i="90"/>
  <c r="H33" i="90"/>
  <c r="G33" i="90"/>
  <c r="H34" i="90"/>
  <c r="G34" i="90"/>
  <c r="F43" i="90"/>
  <c r="F44" i="90"/>
  <c r="H36" i="90"/>
  <c r="G36" i="90"/>
  <c r="F45" i="90"/>
  <c r="F46" i="90"/>
  <c r="H38" i="90"/>
  <c r="G38" i="90"/>
  <c r="F40" i="96"/>
  <c r="H32" i="96"/>
  <c r="G32" i="96"/>
  <c r="F41" i="96"/>
  <c r="H33" i="96"/>
  <c r="G33" i="96"/>
  <c r="H34" i="96"/>
  <c r="G34" i="96"/>
  <c r="F43" i="96"/>
  <c r="F44" i="96"/>
  <c r="F45" i="96"/>
  <c r="F46" i="96"/>
  <c r="H38" i="96"/>
  <c r="G38" i="96"/>
  <c r="F39" i="95"/>
  <c r="H31" i="95"/>
  <c r="G31" i="95"/>
  <c r="F40" i="95"/>
  <c r="H32" i="95"/>
  <c r="G32" i="95"/>
  <c r="H33" i="95"/>
  <c r="G33" i="95"/>
  <c r="F42" i="95"/>
  <c r="F43" i="95"/>
  <c r="F44" i="95"/>
  <c r="F45" i="95"/>
  <c r="H37" i="95"/>
  <c r="G37" i="95"/>
  <c r="F39" i="94"/>
  <c r="H31" i="94"/>
  <c r="G31" i="94"/>
  <c r="F40" i="94"/>
  <c r="H32" i="94"/>
  <c r="G32" i="94"/>
  <c r="H33" i="94"/>
  <c r="G33" i="94"/>
  <c r="F42" i="94"/>
  <c r="H34" i="94"/>
  <c r="G34" i="94"/>
  <c r="F43" i="94"/>
  <c r="F44" i="94"/>
  <c r="F45" i="94"/>
  <c r="H37" i="94"/>
  <c r="G37" i="94"/>
  <c r="F39" i="93"/>
  <c r="H31" i="93"/>
  <c r="G31" i="93"/>
  <c r="F40" i="93"/>
  <c r="H32" i="93"/>
  <c r="G32" i="93"/>
  <c r="H33" i="93"/>
  <c r="G33" i="93"/>
  <c r="F42" i="93"/>
  <c r="F43" i="93"/>
  <c r="F44" i="93"/>
  <c r="F45" i="93"/>
  <c r="H37" i="93"/>
  <c r="G37" i="93"/>
  <c r="F40" i="92"/>
  <c r="H32" i="92"/>
  <c r="G32" i="92"/>
  <c r="F41" i="92"/>
  <c r="H33" i="92"/>
  <c r="G33" i="92"/>
  <c r="H34" i="92"/>
  <c r="G34" i="92"/>
  <c r="F43" i="92"/>
  <c r="F44" i="92"/>
  <c r="F45" i="92"/>
  <c r="H37" i="92"/>
  <c r="G37" i="92"/>
  <c r="F46" i="92"/>
  <c r="H38" i="92"/>
  <c r="G38" i="92"/>
  <c r="O23" i="107"/>
  <c r="P23" i="107" s="1"/>
  <c r="Q23" i="107" s="1"/>
  <c r="R23" i="107" s="1"/>
  <c r="T15" i="107"/>
  <c r="S15" i="107"/>
  <c r="U15" i="107" s="1"/>
  <c r="M48" i="104"/>
  <c r="N40" i="104"/>
  <c r="M48" i="90"/>
  <c r="N40" i="90"/>
  <c r="M48" i="101"/>
  <c r="N40" i="101"/>
  <c r="M47" i="100"/>
  <c r="N39" i="100"/>
  <c r="N39" i="99"/>
  <c r="Z55" i="86"/>
  <c r="F39" i="108"/>
  <c r="H31" i="108"/>
  <c r="G31" i="108"/>
  <c r="M39" i="108"/>
  <c r="O31" i="108"/>
  <c r="N31" i="108"/>
  <c r="F40" i="108"/>
  <c r="H32" i="108"/>
  <c r="G32" i="108"/>
  <c r="F41" i="108"/>
  <c r="H33" i="108"/>
  <c r="G33" i="108"/>
  <c r="F42" i="108"/>
  <c r="H34" i="108"/>
  <c r="G34" i="108"/>
  <c r="F43" i="108"/>
  <c r="H35" i="108"/>
  <c r="G35" i="108"/>
  <c r="F44" i="108"/>
  <c r="H36" i="108"/>
  <c r="G36" i="108"/>
  <c r="F45" i="108"/>
  <c r="H37" i="108"/>
  <c r="G37" i="108"/>
  <c r="F39" i="107"/>
  <c r="H31" i="107"/>
  <c r="G31" i="107"/>
  <c r="T23" i="107"/>
  <c r="S23" i="107"/>
  <c r="U23" i="107" s="1"/>
  <c r="M39" i="107"/>
  <c r="N31" i="107"/>
  <c r="F40" i="107"/>
  <c r="H32" i="107"/>
  <c r="G32" i="107"/>
  <c r="F41" i="107"/>
  <c r="H33" i="107"/>
  <c r="G33" i="107"/>
  <c r="F42" i="107"/>
  <c r="H34" i="107"/>
  <c r="G34" i="107"/>
  <c r="F43" i="107"/>
  <c r="H35" i="107"/>
  <c r="G35" i="107"/>
  <c r="F44" i="107"/>
  <c r="H36" i="107"/>
  <c r="G36" i="107"/>
  <c r="F45" i="107"/>
  <c r="H37" i="107"/>
  <c r="G37" i="107"/>
  <c r="F39" i="106"/>
  <c r="H31" i="106"/>
  <c r="G31" i="106"/>
  <c r="M39" i="106"/>
  <c r="O39" i="106" s="1"/>
  <c r="N31" i="106"/>
  <c r="F40" i="106"/>
  <c r="H32" i="106"/>
  <c r="G32" i="106"/>
  <c r="F41" i="106"/>
  <c r="H33" i="106"/>
  <c r="G33" i="106"/>
  <c r="F42" i="106"/>
  <c r="H34" i="106"/>
  <c r="G34" i="106"/>
  <c r="F43" i="106"/>
  <c r="H35" i="106"/>
  <c r="G35" i="106"/>
  <c r="F44" i="106"/>
  <c r="H36" i="106"/>
  <c r="G36" i="106"/>
  <c r="F45" i="106"/>
  <c r="H37" i="106"/>
  <c r="G37" i="106"/>
  <c r="M23" i="94"/>
  <c r="N15" i="94"/>
  <c r="O15" i="94" s="1"/>
  <c r="P15" i="94" s="1"/>
  <c r="F39" i="105"/>
  <c r="H31" i="105"/>
  <c r="G31" i="105"/>
  <c r="M39" i="105"/>
  <c r="O39" i="105" s="1"/>
  <c r="N31" i="105"/>
  <c r="F40" i="105"/>
  <c r="H32" i="105"/>
  <c r="G32" i="105"/>
  <c r="F41" i="105"/>
  <c r="H33" i="105"/>
  <c r="G33" i="105"/>
  <c r="F42" i="105"/>
  <c r="H34" i="105"/>
  <c r="G34" i="105"/>
  <c r="F43" i="105"/>
  <c r="H35" i="105"/>
  <c r="G35" i="105"/>
  <c r="F44" i="105"/>
  <c r="H36" i="105"/>
  <c r="G36" i="105"/>
  <c r="F45" i="105"/>
  <c r="H37" i="105"/>
  <c r="G37" i="105"/>
  <c r="M15" i="95"/>
  <c r="N7" i="95"/>
  <c r="O7" i="95" s="1"/>
  <c r="P7" i="95" s="1"/>
  <c r="Q7" i="95" s="1"/>
  <c r="R7" i="95" s="1"/>
  <c r="F39" i="88"/>
  <c r="G31" i="88"/>
  <c r="H31" i="88" s="1"/>
  <c r="F40" i="88"/>
  <c r="G32" i="88"/>
  <c r="H32" i="88" s="1"/>
  <c r="F41" i="88"/>
  <c r="G33" i="88"/>
  <c r="H33" i="88" s="1"/>
  <c r="F42" i="88"/>
  <c r="G34" i="88"/>
  <c r="H34" i="88" s="1"/>
  <c r="F43" i="88"/>
  <c r="G35" i="88"/>
  <c r="H35" i="88" s="1"/>
  <c r="F44" i="88"/>
  <c r="G36" i="88"/>
  <c r="H36" i="88" s="1"/>
  <c r="F45" i="88"/>
  <c r="G37" i="88"/>
  <c r="H37" i="88" s="1"/>
  <c r="F38" i="103"/>
  <c r="H30" i="103"/>
  <c r="G30" i="103"/>
  <c r="M38" i="103"/>
  <c r="O30" i="103"/>
  <c r="P30" i="103" s="1"/>
  <c r="N30" i="103"/>
  <c r="F39" i="103"/>
  <c r="H31" i="103"/>
  <c r="G31" i="103"/>
  <c r="F40" i="103"/>
  <c r="H32" i="103"/>
  <c r="G32" i="103"/>
  <c r="F41" i="103"/>
  <c r="H33" i="103"/>
  <c r="G33" i="103"/>
  <c r="F42" i="103"/>
  <c r="H34" i="103"/>
  <c r="G34" i="103"/>
  <c r="F43" i="103"/>
  <c r="H35" i="103"/>
  <c r="G35" i="103"/>
  <c r="F44" i="103"/>
  <c r="H36" i="103"/>
  <c r="G36" i="103"/>
  <c r="F55" i="98"/>
  <c r="F56" i="98"/>
  <c r="F57" i="98"/>
  <c r="H49" i="98"/>
  <c r="G49" i="98"/>
  <c r="F58" i="98"/>
  <c r="H50" i="98"/>
  <c r="G50" i="98"/>
  <c r="F59" i="98"/>
  <c r="H51" i="98"/>
  <c r="G51" i="98"/>
  <c r="F68" i="98"/>
  <c r="F76" i="98" s="1"/>
  <c r="H60" i="98"/>
  <c r="G60" i="98"/>
  <c r="F69" i="98"/>
  <c r="F77" i="98" s="1"/>
  <c r="H61" i="98"/>
  <c r="G61" i="98"/>
  <c r="O16" i="96"/>
  <c r="O24" i="96" s="1"/>
  <c r="O32" i="96" s="1"/>
  <c r="O40" i="96" s="1"/>
  <c r="O48" i="96" s="1"/>
  <c r="O56" i="96" s="1"/>
  <c r="O64" i="96" s="1"/>
  <c r="F51" i="72"/>
  <c r="H43" i="72"/>
  <c r="G43" i="72"/>
  <c r="O30" i="85"/>
  <c r="M38" i="85"/>
  <c r="G76" i="87"/>
  <c r="H76" i="87"/>
  <c r="F77" i="67"/>
  <c r="F85" i="67" s="1"/>
  <c r="H69" i="67"/>
  <c r="H48" i="87"/>
  <c r="G48" i="87"/>
  <c r="H39" i="87"/>
  <c r="C39" i="40"/>
  <c r="Q31" i="74"/>
  <c r="R31" i="74" s="1"/>
  <c r="S31" i="74" s="1"/>
  <c r="P31" i="74"/>
  <c r="O31" i="74"/>
  <c r="F38" i="85"/>
  <c r="F46" i="85" s="1"/>
  <c r="H30" i="85"/>
  <c r="G30" i="85"/>
  <c r="F39" i="85"/>
  <c r="F47" i="85" s="1"/>
  <c r="H31" i="85"/>
  <c r="G31" i="85"/>
  <c r="F40" i="85"/>
  <c r="F48" i="85" s="1"/>
  <c r="H32" i="85"/>
  <c r="G32" i="85"/>
  <c r="F41" i="85"/>
  <c r="F49" i="85" s="1"/>
  <c r="H33" i="85"/>
  <c r="G33" i="85"/>
  <c r="F42" i="85"/>
  <c r="F50" i="85" s="1"/>
  <c r="H34" i="85"/>
  <c r="G34" i="85"/>
  <c r="F43" i="85"/>
  <c r="F51" i="85" s="1"/>
  <c r="H35" i="85"/>
  <c r="G35" i="85"/>
  <c r="F44" i="85"/>
  <c r="F52" i="85" s="1"/>
  <c r="H36" i="85"/>
  <c r="G36" i="85"/>
  <c r="Y23" i="74"/>
  <c r="X23" i="74"/>
  <c r="Y15" i="74"/>
  <c r="X15" i="74"/>
  <c r="M39" i="74"/>
  <c r="N39" i="74" s="1"/>
  <c r="F75" i="68"/>
  <c r="H65" i="68"/>
  <c r="G65" i="68"/>
  <c r="F70" i="68"/>
  <c r="F72" i="68"/>
  <c r="H63" i="68"/>
  <c r="G63" i="68"/>
  <c r="H31" i="74"/>
  <c r="G31" i="74"/>
  <c r="H32" i="74"/>
  <c r="G32" i="74"/>
  <c r="H33" i="74"/>
  <c r="G33" i="74"/>
  <c r="H34" i="74"/>
  <c r="G34" i="74"/>
  <c r="H35" i="74"/>
  <c r="G35" i="74"/>
  <c r="H36" i="74"/>
  <c r="G36" i="74"/>
  <c r="H37" i="74"/>
  <c r="G37" i="74"/>
  <c r="O38" i="85"/>
  <c r="P38" i="85" s="1"/>
  <c r="Q41" i="85" s="1"/>
  <c r="R38" i="85" s="1"/>
  <c r="P30" i="85"/>
  <c r="Q33" i="85" s="1"/>
  <c r="R30" i="85" s="1"/>
  <c r="Q23" i="87"/>
  <c r="R23" i="87" s="1"/>
  <c r="S23" i="87" s="1"/>
  <c r="T23" i="87" s="1"/>
  <c r="U23" i="87" s="1"/>
  <c r="G31" i="87"/>
  <c r="N31" i="87"/>
  <c r="H33" i="87"/>
  <c r="G33" i="87"/>
  <c r="H36" i="87"/>
  <c r="G36" i="87"/>
  <c r="H37" i="87"/>
  <c r="G37" i="87"/>
  <c r="H50" i="87"/>
  <c r="G50" i="87"/>
  <c r="H31" i="73"/>
  <c r="G31" i="73"/>
  <c r="H33" i="73"/>
  <c r="G33" i="73"/>
  <c r="H36" i="73"/>
  <c r="G36" i="73"/>
  <c r="H37" i="73"/>
  <c r="G37" i="73"/>
  <c r="H50" i="73"/>
  <c r="G50" i="73"/>
  <c r="H64" i="73"/>
  <c r="G64" i="73"/>
  <c r="H31" i="72"/>
  <c r="G31" i="72"/>
  <c r="H33" i="72"/>
  <c r="G33" i="72"/>
  <c r="H36" i="72"/>
  <c r="G36" i="72"/>
  <c r="H37" i="72"/>
  <c r="G37" i="72"/>
  <c r="H50" i="72"/>
  <c r="G50" i="72"/>
  <c r="H64" i="72"/>
  <c r="G64" i="72"/>
  <c r="H31" i="86"/>
  <c r="G31" i="86"/>
  <c r="H33" i="86"/>
  <c r="G33" i="86"/>
  <c r="H36" i="86"/>
  <c r="G36" i="86"/>
  <c r="H37" i="86"/>
  <c r="G37" i="86"/>
  <c r="H50" i="86"/>
  <c r="G50" i="86"/>
  <c r="H64" i="86"/>
  <c r="G64" i="86"/>
  <c r="H31" i="41"/>
  <c r="G31" i="41"/>
  <c r="H33" i="41"/>
  <c r="G33" i="41"/>
  <c r="H36" i="41"/>
  <c r="G36" i="41"/>
  <c r="H37" i="41"/>
  <c r="G37" i="41"/>
  <c r="H50" i="41"/>
  <c r="G50" i="41"/>
  <c r="H64" i="41"/>
  <c r="G64" i="41"/>
  <c r="H67" i="41"/>
  <c r="G67" i="41"/>
  <c r="H31" i="39"/>
  <c r="G31" i="39"/>
  <c r="H33" i="39"/>
  <c r="G33" i="39"/>
  <c r="H36" i="39"/>
  <c r="G36" i="39"/>
  <c r="H37" i="39"/>
  <c r="G37" i="39"/>
  <c r="H50" i="39"/>
  <c r="G50" i="39"/>
  <c r="H64" i="39"/>
  <c r="G64" i="39"/>
  <c r="G45" i="67"/>
  <c r="H45" i="67"/>
  <c r="G44" i="67"/>
  <c r="H44" i="67"/>
  <c r="G41" i="67"/>
  <c r="H41" i="67"/>
  <c r="G39" i="67"/>
  <c r="H39" i="67"/>
  <c r="G58" i="67"/>
  <c r="H58" i="67"/>
  <c r="G75" i="67"/>
  <c r="H75" i="67"/>
  <c r="G72" i="67"/>
  <c r="H72" i="67"/>
  <c r="V31" i="86"/>
  <c r="W23" i="86"/>
  <c r="M39" i="86"/>
  <c r="N31" i="86"/>
  <c r="P31" i="86" s="1"/>
  <c r="AE39" i="75"/>
  <c r="AF31" i="75"/>
  <c r="N30" i="85"/>
  <c r="C39" i="83"/>
  <c r="C32" i="83"/>
  <c r="F39" i="83"/>
  <c r="G31" i="83"/>
  <c r="H31" i="83" s="1"/>
  <c r="M39" i="83"/>
  <c r="N31" i="83"/>
  <c r="O31" i="83" s="1"/>
  <c r="P31" i="83" s="1"/>
  <c r="Q31" i="83" s="1"/>
  <c r="F40" i="83"/>
  <c r="G32" i="83"/>
  <c r="H32" i="83" s="1"/>
  <c r="C32" i="79"/>
  <c r="C39" i="79"/>
  <c r="F48" i="79"/>
  <c r="G40" i="79"/>
  <c r="H40" i="79" s="1"/>
  <c r="M47" i="79"/>
  <c r="N47" i="79" s="1"/>
  <c r="O47" i="79" s="1"/>
  <c r="P47" i="79" s="1"/>
  <c r="Q47" i="79" s="1"/>
  <c r="G47" i="79"/>
  <c r="H47" i="79" s="1"/>
  <c r="F55" i="79"/>
  <c r="F53" i="100" l="1"/>
  <c r="H45" i="100"/>
  <c r="G45" i="100"/>
  <c r="H44" i="100"/>
  <c r="G44" i="100"/>
  <c r="F51" i="100"/>
  <c r="H43" i="100"/>
  <c r="G43" i="100"/>
  <c r="F50" i="100"/>
  <c r="H42" i="100"/>
  <c r="G42" i="100"/>
  <c r="F49" i="100"/>
  <c r="H41" i="100"/>
  <c r="G41" i="100"/>
  <c r="F48" i="100"/>
  <c r="H40" i="100"/>
  <c r="G40" i="100"/>
  <c r="F47" i="100"/>
  <c r="H39" i="100"/>
  <c r="G39" i="100"/>
  <c r="Q15" i="94"/>
  <c r="U15" i="94" s="1"/>
  <c r="V15" i="94" s="1"/>
  <c r="T15" i="94"/>
  <c r="Q33" i="103"/>
  <c r="R30" i="103" s="1"/>
  <c r="F69" i="97"/>
  <c r="H61" i="97"/>
  <c r="G61" i="97"/>
  <c r="H60" i="97"/>
  <c r="G60" i="97"/>
  <c r="F67" i="97"/>
  <c r="H59" i="97"/>
  <c r="G59" i="97"/>
  <c r="F66" i="97"/>
  <c r="H58" i="97"/>
  <c r="G58" i="97"/>
  <c r="F65" i="97"/>
  <c r="F64" i="97"/>
  <c r="H56" i="97"/>
  <c r="G56" i="97"/>
  <c r="F63" i="97"/>
  <c r="H55" i="97"/>
  <c r="G55" i="97"/>
  <c r="F54" i="104"/>
  <c r="H46" i="104"/>
  <c r="G46" i="104"/>
  <c r="H45" i="104"/>
  <c r="G45" i="104"/>
  <c r="F52" i="104"/>
  <c r="H44" i="104"/>
  <c r="G44" i="104"/>
  <c r="F51" i="104"/>
  <c r="H43" i="104"/>
  <c r="G43" i="104"/>
  <c r="F50" i="104"/>
  <c r="F49" i="104"/>
  <c r="H41" i="104"/>
  <c r="G41" i="104"/>
  <c r="F48" i="104"/>
  <c r="H40" i="104"/>
  <c r="G40" i="104"/>
  <c r="F54" i="90"/>
  <c r="H46" i="90"/>
  <c r="G46" i="90"/>
  <c r="H45" i="90"/>
  <c r="G45" i="90"/>
  <c r="F52" i="90"/>
  <c r="H44" i="90"/>
  <c r="G44" i="90"/>
  <c r="F51" i="90"/>
  <c r="H43" i="90"/>
  <c r="G43" i="90"/>
  <c r="F50" i="90"/>
  <c r="F49" i="90"/>
  <c r="H41" i="90"/>
  <c r="G41" i="90"/>
  <c r="F48" i="90"/>
  <c r="H40" i="90"/>
  <c r="G40" i="90"/>
  <c r="F54" i="96"/>
  <c r="H46" i="96"/>
  <c r="G46" i="96"/>
  <c r="H45" i="96"/>
  <c r="G45" i="96"/>
  <c r="F52" i="96"/>
  <c r="H44" i="96"/>
  <c r="G44" i="96"/>
  <c r="F51" i="96"/>
  <c r="H43" i="96"/>
  <c r="G43" i="96"/>
  <c r="F50" i="96"/>
  <c r="F49" i="96"/>
  <c r="H41" i="96"/>
  <c r="G41" i="96"/>
  <c r="F48" i="96"/>
  <c r="H40" i="96"/>
  <c r="G40" i="96"/>
  <c r="F53" i="95"/>
  <c r="H45" i="95"/>
  <c r="G45" i="95"/>
  <c r="H44" i="95"/>
  <c r="G44" i="95"/>
  <c r="F51" i="95"/>
  <c r="H43" i="95"/>
  <c r="G43" i="95"/>
  <c r="F50" i="95"/>
  <c r="H42" i="95"/>
  <c r="G42" i="95"/>
  <c r="F49" i="95"/>
  <c r="F48" i="95"/>
  <c r="H40" i="95"/>
  <c r="G40" i="95"/>
  <c r="F47" i="95"/>
  <c r="H39" i="95"/>
  <c r="G39" i="95"/>
  <c r="F53" i="94"/>
  <c r="H45" i="94"/>
  <c r="G45" i="94"/>
  <c r="H44" i="94"/>
  <c r="G44" i="94"/>
  <c r="F51" i="94"/>
  <c r="H43" i="94"/>
  <c r="G43" i="94"/>
  <c r="F50" i="94"/>
  <c r="H42" i="94"/>
  <c r="G42" i="94"/>
  <c r="F49" i="94"/>
  <c r="F48" i="94"/>
  <c r="H40" i="94"/>
  <c r="G40" i="94"/>
  <c r="F47" i="94"/>
  <c r="H39" i="94"/>
  <c r="G39" i="94"/>
  <c r="F53" i="93"/>
  <c r="H45" i="93"/>
  <c r="G45" i="93"/>
  <c r="H44" i="93"/>
  <c r="G44" i="93"/>
  <c r="F51" i="93"/>
  <c r="H43" i="93"/>
  <c r="G43" i="93"/>
  <c r="F50" i="93"/>
  <c r="H42" i="93"/>
  <c r="G42" i="93"/>
  <c r="F49" i="93"/>
  <c r="F48" i="93"/>
  <c r="H40" i="93"/>
  <c r="G40" i="93"/>
  <c r="F47" i="93"/>
  <c r="H39" i="93"/>
  <c r="G39" i="93"/>
  <c r="F54" i="92"/>
  <c r="H46" i="92"/>
  <c r="G46" i="92"/>
  <c r="H45" i="92"/>
  <c r="G45" i="92"/>
  <c r="F52" i="92"/>
  <c r="H44" i="92"/>
  <c r="G44" i="92"/>
  <c r="F51" i="92"/>
  <c r="H43" i="92"/>
  <c r="G43" i="92"/>
  <c r="F50" i="92"/>
  <c r="F49" i="92"/>
  <c r="H41" i="92"/>
  <c r="G41" i="92"/>
  <c r="F48" i="92"/>
  <c r="H40" i="92"/>
  <c r="G40" i="92"/>
  <c r="O31" i="107"/>
  <c r="P31" i="107" s="1"/>
  <c r="Q31" i="107" s="1"/>
  <c r="R31" i="107" s="1"/>
  <c r="M56" i="104"/>
  <c r="N48" i="104"/>
  <c r="M56" i="90"/>
  <c r="N48" i="90"/>
  <c r="M56" i="101"/>
  <c r="N48" i="101"/>
  <c r="M55" i="100"/>
  <c r="N47" i="100"/>
  <c r="N47" i="99"/>
  <c r="F53" i="108"/>
  <c r="H45" i="108"/>
  <c r="G45" i="108"/>
  <c r="F52" i="108"/>
  <c r="H44" i="108"/>
  <c r="G44" i="108"/>
  <c r="F51" i="108"/>
  <c r="H43" i="108"/>
  <c r="G43" i="108"/>
  <c r="F50" i="108"/>
  <c r="H42" i="108"/>
  <c r="G42" i="108"/>
  <c r="F49" i="108"/>
  <c r="H41" i="108"/>
  <c r="G41" i="108"/>
  <c r="F48" i="108"/>
  <c r="H40" i="108"/>
  <c r="G40" i="108"/>
  <c r="M47" i="108"/>
  <c r="O39" i="108"/>
  <c r="N39" i="108"/>
  <c r="F47" i="108"/>
  <c r="H39" i="108"/>
  <c r="G39" i="108"/>
  <c r="F53" i="107"/>
  <c r="H45" i="107"/>
  <c r="G45" i="107"/>
  <c r="F52" i="107"/>
  <c r="H44" i="107"/>
  <c r="G44" i="107"/>
  <c r="F51" i="107"/>
  <c r="H43" i="107"/>
  <c r="G43" i="107"/>
  <c r="F50" i="107"/>
  <c r="H42" i="107"/>
  <c r="G42" i="107"/>
  <c r="F49" i="107"/>
  <c r="H41" i="107"/>
  <c r="G41" i="107"/>
  <c r="F48" i="107"/>
  <c r="H40" i="107"/>
  <c r="G40" i="107"/>
  <c r="T31" i="107"/>
  <c r="S31" i="107"/>
  <c r="U31" i="107" s="1"/>
  <c r="M47" i="107"/>
  <c r="N39" i="107"/>
  <c r="F47" i="107"/>
  <c r="H39" i="107"/>
  <c r="G39" i="107"/>
  <c r="F53" i="106"/>
  <c r="H45" i="106"/>
  <c r="G45" i="106"/>
  <c r="F52" i="106"/>
  <c r="H44" i="106"/>
  <c r="G44" i="106"/>
  <c r="F51" i="106"/>
  <c r="H43" i="106"/>
  <c r="G43" i="106"/>
  <c r="F50" i="106"/>
  <c r="H42" i="106"/>
  <c r="G42" i="106"/>
  <c r="F49" i="106"/>
  <c r="H41" i="106"/>
  <c r="G41" i="106"/>
  <c r="F48" i="106"/>
  <c r="H40" i="106"/>
  <c r="G40" i="106"/>
  <c r="M47" i="106"/>
  <c r="O47" i="106" s="1"/>
  <c r="N39" i="106"/>
  <c r="F47" i="106"/>
  <c r="H39" i="106"/>
  <c r="G39" i="106"/>
  <c r="M31" i="94"/>
  <c r="N23" i="94"/>
  <c r="O23" i="94" s="1"/>
  <c r="P23" i="94" s="1"/>
  <c r="U7" i="94"/>
  <c r="V7" i="94" s="1"/>
  <c r="R7" i="94"/>
  <c r="F53" i="105"/>
  <c r="H45" i="105"/>
  <c r="G45" i="105"/>
  <c r="F52" i="105"/>
  <c r="H44" i="105"/>
  <c r="G44" i="105"/>
  <c r="F51" i="105"/>
  <c r="H43" i="105"/>
  <c r="G43" i="105"/>
  <c r="F50" i="105"/>
  <c r="H42" i="105"/>
  <c r="G42" i="105"/>
  <c r="F49" i="105"/>
  <c r="H41" i="105"/>
  <c r="G41" i="105"/>
  <c r="F48" i="105"/>
  <c r="H40" i="105"/>
  <c r="G40" i="105"/>
  <c r="M47" i="105"/>
  <c r="O47" i="105" s="1"/>
  <c r="N39" i="105"/>
  <c r="F47" i="105"/>
  <c r="H39" i="105"/>
  <c r="G39" i="105"/>
  <c r="N7" i="97"/>
  <c r="O7" i="97" s="1"/>
  <c r="M15" i="97"/>
  <c r="H77" i="98"/>
  <c r="G77" i="98"/>
  <c r="H76" i="98"/>
  <c r="G76" i="98"/>
  <c r="N15" i="95"/>
  <c r="O15" i="95" s="1"/>
  <c r="P15" i="95" s="1"/>
  <c r="Q15" i="95" s="1"/>
  <c r="R15" i="95" s="1"/>
  <c r="M23" i="95"/>
  <c r="F53" i="88"/>
  <c r="G45" i="88"/>
  <c r="H45" i="88" s="1"/>
  <c r="F52" i="88"/>
  <c r="G44" i="88"/>
  <c r="H44" i="88" s="1"/>
  <c r="F51" i="88"/>
  <c r="G43" i="88"/>
  <c r="H43" i="88" s="1"/>
  <c r="F50" i="88"/>
  <c r="G42" i="88"/>
  <c r="H42" i="88" s="1"/>
  <c r="H41" i="88"/>
  <c r="F49" i="88"/>
  <c r="G41" i="88"/>
  <c r="F48" i="88"/>
  <c r="G40" i="88"/>
  <c r="H40" i="88" s="1"/>
  <c r="F47" i="88"/>
  <c r="H39" i="88"/>
  <c r="G39" i="88"/>
  <c r="F52" i="103"/>
  <c r="H44" i="103"/>
  <c r="G44" i="103"/>
  <c r="F51" i="103"/>
  <c r="H43" i="103"/>
  <c r="G43" i="103"/>
  <c r="F50" i="103"/>
  <c r="H42" i="103"/>
  <c r="G42" i="103"/>
  <c r="F49" i="103"/>
  <c r="H41" i="103"/>
  <c r="G41" i="103"/>
  <c r="F48" i="103"/>
  <c r="H40" i="103"/>
  <c r="G40" i="103"/>
  <c r="F47" i="103"/>
  <c r="H39" i="103"/>
  <c r="G39" i="103"/>
  <c r="M46" i="103"/>
  <c r="O38" i="103"/>
  <c r="P38" i="103" s="1"/>
  <c r="N38" i="103"/>
  <c r="F46" i="103"/>
  <c r="H38" i="103"/>
  <c r="G38" i="103"/>
  <c r="H69" i="98"/>
  <c r="G69" i="98"/>
  <c r="H68" i="98"/>
  <c r="G68" i="98"/>
  <c r="F67" i="98"/>
  <c r="F75" i="98" s="1"/>
  <c r="H59" i="98"/>
  <c r="G59" i="98"/>
  <c r="F66" i="98"/>
  <c r="F74" i="98" s="1"/>
  <c r="H58" i="98"/>
  <c r="G58" i="98"/>
  <c r="F65" i="98"/>
  <c r="F73" i="98" s="1"/>
  <c r="H57" i="98"/>
  <c r="G57" i="98"/>
  <c r="F64" i="98"/>
  <c r="F72" i="98" s="1"/>
  <c r="F80" i="98" s="1"/>
  <c r="H56" i="98"/>
  <c r="G56" i="98"/>
  <c r="F63" i="98"/>
  <c r="F71" i="98" s="1"/>
  <c r="F79" i="98" s="1"/>
  <c r="H55" i="98"/>
  <c r="G55" i="98"/>
  <c r="U16" i="90"/>
  <c r="V16" i="90" s="1"/>
  <c r="W16" i="90" s="1"/>
  <c r="F59" i="72"/>
  <c r="H51" i="72"/>
  <c r="G51" i="72"/>
  <c r="C40" i="40"/>
  <c r="C47" i="40"/>
  <c r="M46" i="85"/>
  <c r="O46" i="85" s="1"/>
  <c r="P46" i="85" s="1"/>
  <c r="Q49" i="85" s="1"/>
  <c r="R46" i="85" s="1"/>
  <c r="F60" i="85"/>
  <c r="H52" i="85"/>
  <c r="G52" i="85"/>
  <c r="F59" i="85"/>
  <c r="H51" i="85"/>
  <c r="G51" i="85"/>
  <c r="F58" i="85"/>
  <c r="H50" i="85"/>
  <c r="G50" i="85"/>
  <c r="F57" i="85"/>
  <c r="H49" i="85"/>
  <c r="G49" i="85"/>
  <c r="F56" i="85"/>
  <c r="H48" i="85"/>
  <c r="G48" i="85"/>
  <c r="F55" i="85"/>
  <c r="H47" i="85"/>
  <c r="G47" i="85"/>
  <c r="F54" i="85"/>
  <c r="H46" i="85"/>
  <c r="G46" i="85"/>
  <c r="H56" i="87"/>
  <c r="G56" i="87"/>
  <c r="H47" i="87"/>
  <c r="Q39" i="74"/>
  <c r="R39" i="74" s="1"/>
  <c r="S39" i="74" s="1"/>
  <c r="P39" i="74"/>
  <c r="O39" i="74"/>
  <c r="U31" i="74"/>
  <c r="V31" i="74" s="1"/>
  <c r="T31" i="74"/>
  <c r="W31" i="74" s="1"/>
  <c r="H44" i="85"/>
  <c r="G44" i="85"/>
  <c r="H43" i="85"/>
  <c r="G43" i="85"/>
  <c r="H42" i="85"/>
  <c r="G42" i="85"/>
  <c r="H41" i="85"/>
  <c r="G41" i="85"/>
  <c r="H40" i="85"/>
  <c r="G40" i="85"/>
  <c r="H39" i="85"/>
  <c r="G39" i="85"/>
  <c r="H38" i="85"/>
  <c r="G38" i="85"/>
  <c r="M47" i="74"/>
  <c r="N47" i="74" s="1"/>
  <c r="H72" i="68"/>
  <c r="G72" i="68"/>
  <c r="H70" i="68"/>
  <c r="G70" i="68"/>
  <c r="H75" i="68"/>
  <c r="G75" i="68"/>
  <c r="H45" i="74"/>
  <c r="G45" i="74"/>
  <c r="H44" i="74"/>
  <c r="G44" i="74"/>
  <c r="H43" i="74"/>
  <c r="G43" i="74"/>
  <c r="H42" i="74"/>
  <c r="G42" i="74"/>
  <c r="H41" i="74"/>
  <c r="G41" i="74"/>
  <c r="H40" i="74"/>
  <c r="G40" i="74"/>
  <c r="H39" i="74"/>
  <c r="G39" i="74"/>
  <c r="Q31" i="87"/>
  <c r="R31" i="87" s="1"/>
  <c r="S31" i="87" s="1"/>
  <c r="T31" i="87" s="1"/>
  <c r="U31" i="87" s="1"/>
  <c r="G72" i="87"/>
  <c r="H58" i="87"/>
  <c r="G58" i="87"/>
  <c r="H45" i="87"/>
  <c r="G45" i="87"/>
  <c r="H44" i="87"/>
  <c r="G44" i="87"/>
  <c r="H41" i="87"/>
  <c r="G41" i="87"/>
  <c r="N39" i="87"/>
  <c r="G39" i="87"/>
  <c r="H72" i="73"/>
  <c r="G72" i="73"/>
  <c r="H58" i="73"/>
  <c r="G58" i="73"/>
  <c r="H45" i="73"/>
  <c r="G45" i="73"/>
  <c r="H44" i="73"/>
  <c r="G44" i="73"/>
  <c r="H41" i="73"/>
  <c r="G41" i="73"/>
  <c r="H39" i="73"/>
  <c r="G39" i="73"/>
  <c r="H72" i="72"/>
  <c r="G72" i="72"/>
  <c r="H58" i="72"/>
  <c r="G58" i="72"/>
  <c r="H45" i="72"/>
  <c r="G45" i="72"/>
  <c r="H44" i="72"/>
  <c r="G44" i="72"/>
  <c r="H41" i="72"/>
  <c r="G41" i="72"/>
  <c r="H39" i="72"/>
  <c r="G39" i="72"/>
  <c r="H72" i="86"/>
  <c r="G72" i="86"/>
  <c r="H58" i="86"/>
  <c r="G58" i="86"/>
  <c r="H45" i="86"/>
  <c r="G45" i="86"/>
  <c r="H44" i="86"/>
  <c r="G44" i="86"/>
  <c r="H41" i="86"/>
  <c r="G41" i="86"/>
  <c r="H39" i="86"/>
  <c r="G39" i="86"/>
  <c r="H75" i="41"/>
  <c r="G75" i="41"/>
  <c r="H72" i="41"/>
  <c r="G72" i="41"/>
  <c r="H58" i="41"/>
  <c r="G58" i="41"/>
  <c r="G45" i="41"/>
  <c r="H44" i="41"/>
  <c r="G44" i="41"/>
  <c r="H41" i="41"/>
  <c r="G41" i="41"/>
  <c r="H39" i="41"/>
  <c r="G39" i="41"/>
  <c r="H72" i="39"/>
  <c r="G72" i="39"/>
  <c r="H58" i="39"/>
  <c r="G58" i="39"/>
  <c r="H45" i="39"/>
  <c r="G45" i="39"/>
  <c r="H44" i="39"/>
  <c r="G44" i="39"/>
  <c r="H41" i="39"/>
  <c r="G41" i="39"/>
  <c r="H39" i="39"/>
  <c r="G39" i="39"/>
  <c r="H80" i="67"/>
  <c r="G80" i="67"/>
  <c r="H83" i="67"/>
  <c r="G83" i="67"/>
  <c r="G66" i="67"/>
  <c r="H66" i="67"/>
  <c r="G47" i="67"/>
  <c r="H47" i="67"/>
  <c r="G49" i="67"/>
  <c r="H49" i="67"/>
  <c r="G52" i="67"/>
  <c r="H52" i="67"/>
  <c r="G53" i="67"/>
  <c r="V39" i="86"/>
  <c r="W31" i="86"/>
  <c r="M47" i="86"/>
  <c r="N39" i="86"/>
  <c r="P39" i="86" s="1"/>
  <c r="AE47" i="75"/>
  <c r="AF39" i="75"/>
  <c r="N38" i="85"/>
  <c r="F48" i="83"/>
  <c r="G40" i="83"/>
  <c r="H40" i="83" s="1"/>
  <c r="M47" i="83"/>
  <c r="N39" i="83"/>
  <c r="O39" i="83" s="1"/>
  <c r="P39" i="83" s="1"/>
  <c r="Q39" i="83" s="1"/>
  <c r="F47" i="83"/>
  <c r="G39" i="83"/>
  <c r="H39" i="83" s="1"/>
  <c r="C47" i="83"/>
  <c r="C40" i="83"/>
  <c r="C47" i="79"/>
  <c r="C40" i="79"/>
  <c r="M55" i="79"/>
  <c r="N55" i="79" s="1"/>
  <c r="O55" i="79" s="1"/>
  <c r="P55" i="79" s="1"/>
  <c r="Q55" i="79" s="1"/>
  <c r="F63" i="79"/>
  <c r="G55" i="79"/>
  <c r="H55" i="79" s="1"/>
  <c r="G48" i="79"/>
  <c r="H48" i="79" s="1"/>
  <c r="F56" i="79"/>
  <c r="K15" i="75"/>
  <c r="K23" i="75" s="1"/>
  <c r="K31" i="75" s="1"/>
  <c r="K39" i="75" s="1"/>
  <c r="K47" i="75" s="1"/>
  <c r="K55" i="75" s="1"/>
  <c r="K63" i="75" s="1"/>
  <c r="K71" i="75" s="1"/>
  <c r="F28" i="75"/>
  <c r="M15" i="75"/>
  <c r="N7" i="75"/>
  <c r="P7" i="75" s="1"/>
  <c r="N7" i="73"/>
  <c r="O7" i="73" s="1"/>
  <c r="P7" i="73" s="1"/>
  <c r="Q7" i="73" s="1"/>
  <c r="R7" i="73" s="1"/>
  <c r="S7" i="73" s="1"/>
  <c r="T7" i="73" s="1"/>
  <c r="M15" i="72"/>
  <c r="M23" i="72" s="1"/>
  <c r="N7" i="72"/>
  <c r="U7" i="71"/>
  <c r="E23" i="71"/>
  <c r="F23" i="71" s="1"/>
  <c r="C23" i="71"/>
  <c r="C31" i="71" s="1"/>
  <c r="M21" i="68"/>
  <c r="N7" i="68"/>
  <c r="O7" i="68" s="1"/>
  <c r="P7" i="68" s="1"/>
  <c r="K21" i="68"/>
  <c r="K28" i="68" s="1"/>
  <c r="V15" i="67"/>
  <c r="V23" i="67" s="1"/>
  <c r="T15" i="67"/>
  <c r="T23" i="67" s="1"/>
  <c r="T31" i="67" s="1"/>
  <c r="T39" i="67" s="1"/>
  <c r="T47" i="67" s="1"/>
  <c r="T55" i="67" s="1"/>
  <c r="T63" i="67" s="1"/>
  <c r="T71" i="67" s="1"/>
  <c r="T79" i="67" s="1"/>
  <c r="W7" i="67"/>
  <c r="X7" i="67" s="1"/>
  <c r="N15" i="67"/>
  <c r="O15" i="67" s="1"/>
  <c r="N7" i="67"/>
  <c r="O7" i="67" s="1"/>
  <c r="K15" i="67"/>
  <c r="K23" i="67" s="1"/>
  <c r="K31" i="67" s="1"/>
  <c r="O7" i="39"/>
  <c r="M23" i="39"/>
  <c r="K22" i="66"/>
  <c r="K30" i="66" s="1"/>
  <c r="K38" i="66" s="1"/>
  <c r="M14" i="66"/>
  <c r="K23" i="41"/>
  <c r="N7" i="40"/>
  <c r="Q7" i="40" s="1"/>
  <c r="R7" i="40" s="1"/>
  <c r="S7" i="40" s="1"/>
  <c r="T7" i="40" s="1"/>
  <c r="U7" i="40" s="1"/>
  <c r="K23" i="40"/>
  <c r="K31" i="40" s="1"/>
  <c r="K39" i="40" s="1"/>
  <c r="K47" i="40" s="1"/>
  <c r="F55" i="100" l="1"/>
  <c r="H47" i="100"/>
  <c r="G47" i="100"/>
  <c r="F56" i="100"/>
  <c r="H48" i="100"/>
  <c r="G48" i="100"/>
  <c r="F57" i="100"/>
  <c r="H49" i="100"/>
  <c r="G49" i="100"/>
  <c r="F58" i="100"/>
  <c r="H50" i="100"/>
  <c r="G50" i="100"/>
  <c r="F59" i="100"/>
  <c r="H51" i="100"/>
  <c r="G51" i="100"/>
  <c r="F60" i="100"/>
  <c r="F61" i="100"/>
  <c r="H53" i="100"/>
  <c r="G53" i="100"/>
  <c r="Q23" i="94"/>
  <c r="U23" i="94" s="1"/>
  <c r="V23" i="94" s="1"/>
  <c r="T23" i="94"/>
  <c r="Q41" i="103"/>
  <c r="R38" i="103" s="1"/>
  <c r="F71" i="97"/>
  <c r="H63" i="97"/>
  <c r="G63" i="97"/>
  <c r="F72" i="97"/>
  <c r="H64" i="97"/>
  <c r="G64" i="97"/>
  <c r="F73" i="97"/>
  <c r="H65" i="97"/>
  <c r="G65" i="97"/>
  <c r="F74" i="97"/>
  <c r="H66" i="97"/>
  <c r="G66" i="97"/>
  <c r="F75" i="97"/>
  <c r="H67" i="97"/>
  <c r="G67" i="97"/>
  <c r="F76" i="97"/>
  <c r="F77" i="97"/>
  <c r="H69" i="97"/>
  <c r="G69" i="97"/>
  <c r="F56" i="104"/>
  <c r="H48" i="104"/>
  <c r="G48" i="104"/>
  <c r="F57" i="104"/>
  <c r="H49" i="104"/>
  <c r="G49" i="104"/>
  <c r="F58" i="104"/>
  <c r="H50" i="104"/>
  <c r="G50" i="104"/>
  <c r="F59" i="104"/>
  <c r="H51" i="104"/>
  <c r="G51" i="104"/>
  <c r="F60" i="104"/>
  <c r="H52" i="104"/>
  <c r="G52" i="104"/>
  <c r="F61" i="104"/>
  <c r="F62" i="104"/>
  <c r="H54" i="104"/>
  <c r="G54" i="104"/>
  <c r="F56" i="90"/>
  <c r="H48" i="90"/>
  <c r="G48" i="90"/>
  <c r="F57" i="90"/>
  <c r="H49" i="90"/>
  <c r="G49" i="90"/>
  <c r="F58" i="90"/>
  <c r="H50" i="90"/>
  <c r="G50" i="90"/>
  <c r="F59" i="90"/>
  <c r="H51" i="90"/>
  <c r="G51" i="90"/>
  <c r="F60" i="90"/>
  <c r="H52" i="90"/>
  <c r="G52" i="90"/>
  <c r="F61" i="90"/>
  <c r="F62" i="90"/>
  <c r="H54" i="90"/>
  <c r="G54" i="90"/>
  <c r="F56" i="96"/>
  <c r="H48" i="96"/>
  <c r="G48" i="96"/>
  <c r="F57" i="96"/>
  <c r="H49" i="96"/>
  <c r="G49" i="96"/>
  <c r="F58" i="96"/>
  <c r="H50" i="96"/>
  <c r="G50" i="96"/>
  <c r="F59" i="96"/>
  <c r="H51" i="96"/>
  <c r="G51" i="96"/>
  <c r="F60" i="96"/>
  <c r="H52" i="96"/>
  <c r="G52" i="96"/>
  <c r="F61" i="96"/>
  <c r="F62" i="96"/>
  <c r="H54" i="96"/>
  <c r="G54" i="96"/>
  <c r="F55" i="95"/>
  <c r="H47" i="95"/>
  <c r="G47" i="95"/>
  <c r="F56" i="95"/>
  <c r="H48" i="95"/>
  <c r="G48" i="95"/>
  <c r="F57" i="95"/>
  <c r="H49" i="95"/>
  <c r="G49" i="95"/>
  <c r="F58" i="95"/>
  <c r="H50" i="95"/>
  <c r="G50" i="95"/>
  <c r="F59" i="95"/>
  <c r="H51" i="95"/>
  <c r="G51" i="95"/>
  <c r="F60" i="95"/>
  <c r="F61" i="95"/>
  <c r="H53" i="95"/>
  <c r="G53" i="95"/>
  <c r="F55" i="94"/>
  <c r="H47" i="94"/>
  <c r="G47" i="94"/>
  <c r="F56" i="94"/>
  <c r="H48" i="94"/>
  <c r="G48" i="94"/>
  <c r="F57" i="94"/>
  <c r="H49" i="94"/>
  <c r="G49" i="94"/>
  <c r="F58" i="94"/>
  <c r="H50" i="94"/>
  <c r="G50" i="94"/>
  <c r="F59" i="94"/>
  <c r="H51" i="94"/>
  <c r="G51" i="94"/>
  <c r="F60" i="94"/>
  <c r="F61" i="94"/>
  <c r="H53" i="94"/>
  <c r="G53" i="94"/>
  <c r="F55" i="93"/>
  <c r="H47" i="93"/>
  <c r="G47" i="93"/>
  <c r="F56" i="93"/>
  <c r="H48" i="93"/>
  <c r="G48" i="93"/>
  <c r="F57" i="93"/>
  <c r="H49" i="93"/>
  <c r="G49" i="93"/>
  <c r="F58" i="93"/>
  <c r="H50" i="93"/>
  <c r="G50" i="93"/>
  <c r="F59" i="93"/>
  <c r="H51" i="93"/>
  <c r="G51" i="93"/>
  <c r="F60" i="93"/>
  <c r="F61" i="93"/>
  <c r="H53" i="93"/>
  <c r="G53" i="93"/>
  <c r="F56" i="92"/>
  <c r="H48" i="92"/>
  <c r="G48" i="92"/>
  <c r="F57" i="92"/>
  <c r="H49" i="92"/>
  <c r="G49" i="92"/>
  <c r="F58" i="92"/>
  <c r="H50" i="92"/>
  <c r="G50" i="92"/>
  <c r="F59" i="92"/>
  <c r="H51" i="92"/>
  <c r="G51" i="92"/>
  <c r="F60" i="92"/>
  <c r="H52" i="92"/>
  <c r="G52" i="92"/>
  <c r="F61" i="92"/>
  <c r="F62" i="92"/>
  <c r="H54" i="92"/>
  <c r="G54" i="92"/>
  <c r="O39" i="107"/>
  <c r="P39" i="107" s="1"/>
  <c r="Q39" i="107" s="1"/>
  <c r="R39" i="107" s="1"/>
  <c r="M64" i="104"/>
  <c r="N64" i="104" s="1"/>
  <c r="N56" i="104"/>
  <c r="M64" i="90"/>
  <c r="N64" i="90" s="1"/>
  <c r="N56" i="90"/>
  <c r="M64" i="101"/>
  <c r="N64" i="101" s="1"/>
  <c r="N56" i="101"/>
  <c r="M63" i="100"/>
  <c r="N63" i="100" s="1"/>
  <c r="N55" i="100"/>
  <c r="N63" i="99"/>
  <c r="N55" i="99"/>
  <c r="F55" i="108"/>
  <c r="H47" i="108"/>
  <c r="G47" i="108"/>
  <c r="M55" i="108"/>
  <c r="O47" i="108"/>
  <c r="N47" i="108"/>
  <c r="F56" i="108"/>
  <c r="H48" i="108"/>
  <c r="G48" i="108"/>
  <c r="F57" i="108"/>
  <c r="H49" i="108"/>
  <c r="G49" i="108"/>
  <c r="F58" i="108"/>
  <c r="H50" i="108"/>
  <c r="G50" i="108"/>
  <c r="F59" i="108"/>
  <c r="H51" i="108"/>
  <c r="G51" i="108"/>
  <c r="F60" i="108"/>
  <c r="H52" i="108"/>
  <c r="G52" i="108"/>
  <c r="F61" i="108"/>
  <c r="H53" i="108"/>
  <c r="G53" i="108"/>
  <c r="F55" i="107"/>
  <c r="H47" i="107"/>
  <c r="G47" i="107"/>
  <c r="T39" i="107"/>
  <c r="S39" i="107"/>
  <c r="U39" i="107" s="1"/>
  <c r="M55" i="107"/>
  <c r="N47" i="107"/>
  <c r="F56" i="107"/>
  <c r="H48" i="107"/>
  <c r="G48" i="107"/>
  <c r="F57" i="107"/>
  <c r="H49" i="107"/>
  <c r="G49" i="107"/>
  <c r="F58" i="107"/>
  <c r="H50" i="107"/>
  <c r="G50" i="107"/>
  <c r="F59" i="107"/>
  <c r="H51" i="107"/>
  <c r="G51" i="107"/>
  <c r="F60" i="107"/>
  <c r="H52" i="107"/>
  <c r="G52" i="107"/>
  <c r="F61" i="107"/>
  <c r="H53" i="107"/>
  <c r="G53" i="107"/>
  <c r="F55" i="106"/>
  <c r="H47" i="106"/>
  <c r="G47" i="106"/>
  <c r="M55" i="106"/>
  <c r="O55" i="106" s="1"/>
  <c r="N47" i="106"/>
  <c r="F56" i="106"/>
  <c r="H48" i="106"/>
  <c r="G48" i="106"/>
  <c r="F57" i="106"/>
  <c r="H49" i="106"/>
  <c r="G49" i="106"/>
  <c r="F58" i="106"/>
  <c r="H50" i="106"/>
  <c r="G50" i="106"/>
  <c r="F59" i="106"/>
  <c r="H51" i="106"/>
  <c r="G51" i="106"/>
  <c r="F60" i="106"/>
  <c r="H52" i="106"/>
  <c r="G52" i="106"/>
  <c r="F61" i="106"/>
  <c r="H53" i="106"/>
  <c r="G53" i="106"/>
  <c r="M39" i="94"/>
  <c r="N31" i="94"/>
  <c r="O31" i="94" s="1"/>
  <c r="P31" i="94" s="1"/>
  <c r="R15" i="94"/>
  <c r="F55" i="105"/>
  <c r="H47" i="105"/>
  <c r="G47" i="105"/>
  <c r="M55" i="105"/>
  <c r="O55" i="105" s="1"/>
  <c r="N47" i="105"/>
  <c r="F56" i="105"/>
  <c r="H48" i="105"/>
  <c r="G48" i="105"/>
  <c r="F57" i="105"/>
  <c r="H49" i="105"/>
  <c r="G49" i="105"/>
  <c r="F58" i="105"/>
  <c r="H50" i="105"/>
  <c r="G50" i="105"/>
  <c r="F59" i="105"/>
  <c r="H51" i="105"/>
  <c r="G51" i="105"/>
  <c r="F60" i="105"/>
  <c r="H52" i="105"/>
  <c r="G52" i="105"/>
  <c r="F61" i="105"/>
  <c r="H53" i="105"/>
  <c r="G53" i="105"/>
  <c r="H79" i="98"/>
  <c r="G79" i="98"/>
  <c r="H80" i="98"/>
  <c r="G80" i="98"/>
  <c r="N15" i="97"/>
  <c r="O15" i="97" s="1"/>
  <c r="M23" i="97"/>
  <c r="T16" i="104"/>
  <c r="U8" i="104"/>
  <c r="V8" i="104" s="1"/>
  <c r="W8" i="104" s="1"/>
  <c r="H73" i="98"/>
  <c r="G73" i="98"/>
  <c r="H74" i="98"/>
  <c r="G74" i="98"/>
  <c r="H75" i="98"/>
  <c r="G75" i="98"/>
  <c r="N23" i="95"/>
  <c r="O23" i="95" s="1"/>
  <c r="P23" i="95" s="1"/>
  <c r="Q23" i="95" s="1"/>
  <c r="R23" i="95" s="1"/>
  <c r="M31" i="95"/>
  <c r="H71" i="98"/>
  <c r="G71" i="98"/>
  <c r="H72" i="98"/>
  <c r="G72" i="98"/>
  <c r="F55" i="88"/>
  <c r="G47" i="88"/>
  <c r="H47" i="88" s="1"/>
  <c r="F56" i="88"/>
  <c r="G48" i="88"/>
  <c r="H48" i="88" s="1"/>
  <c r="H49" i="88"/>
  <c r="F57" i="88"/>
  <c r="G49" i="88"/>
  <c r="H50" i="88"/>
  <c r="F58" i="88"/>
  <c r="G50" i="88"/>
  <c r="F59" i="88"/>
  <c r="G51" i="88"/>
  <c r="H51" i="88" s="1"/>
  <c r="F60" i="88"/>
  <c r="H52" i="88"/>
  <c r="G52" i="88"/>
  <c r="F61" i="88"/>
  <c r="H53" i="88"/>
  <c r="G53" i="88"/>
  <c r="F54" i="103"/>
  <c r="H46" i="103"/>
  <c r="G46" i="103"/>
  <c r="M54" i="103"/>
  <c r="O46" i="103"/>
  <c r="P46" i="103" s="1"/>
  <c r="N46" i="103"/>
  <c r="F55" i="103"/>
  <c r="H47" i="103"/>
  <c r="G47" i="103"/>
  <c r="F56" i="103"/>
  <c r="H48" i="103"/>
  <c r="G48" i="103"/>
  <c r="F57" i="103"/>
  <c r="H49" i="103"/>
  <c r="G49" i="103"/>
  <c r="F58" i="103"/>
  <c r="H50" i="103"/>
  <c r="G50" i="103"/>
  <c r="F59" i="103"/>
  <c r="H51" i="103"/>
  <c r="G51" i="103"/>
  <c r="F60" i="103"/>
  <c r="H52" i="103"/>
  <c r="G52" i="103"/>
  <c r="H63" i="98"/>
  <c r="G63" i="98"/>
  <c r="H64" i="98"/>
  <c r="G64" i="98"/>
  <c r="H65" i="98"/>
  <c r="G65" i="98"/>
  <c r="H66" i="98"/>
  <c r="G66" i="98"/>
  <c r="H67" i="98"/>
  <c r="G67" i="98"/>
  <c r="U24" i="90"/>
  <c r="V24" i="90" s="1"/>
  <c r="W24" i="90" s="1"/>
  <c r="N8" i="96"/>
  <c r="K39" i="67"/>
  <c r="K47" i="67" s="1"/>
  <c r="K55" i="67" s="1"/>
  <c r="K63" i="67" s="1"/>
  <c r="K35" i="68"/>
  <c r="K42" i="68" s="1"/>
  <c r="K49" i="68" s="1"/>
  <c r="K56" i="68" s="1"/>
  <c r="K63" i="68" s="1"/>
  <c r="K70" i="68" s="1"/>
  <c r="F67" i="72"/>
  <c r="H59" i="72"/>
  <c r="G59" i="72"/>
  <c r="C55" i="40"/>
  <c r="C63" i="40" s="1"/>
  <c r="C48" i="40"/>
  <c r="C56" i="40" s="1"/>
  <c r="F62" i="85"/>
  <c r="H54" i="85"/>
  <c r="G54" i="85"/>
  <c r="F63" i="85"/>
  <c r="H55" i="85"/>
  <c r="G55" i="85"/>
  <c r="F64" i="85"/>
  <c r="H56" i="85"/>
  <c r="G56" i="85"/>
  <c r="F65" i="85"/>
  <c r="H57" i="85"/>
  <c r="G57" i="85"/>
  <c r="F66" i="85"/>
  <c r="H58" i="85"/>
  <c r="G58" i="85"/>
  <c r="F67" i="85"/>
  <c r="H59" i="85"/>
  <c r="G59" i="85"/>
  <c r="F68" i="85"/>
  <c r="H60" i="85"/>
  <c r="G60" i="85"/>
  <c r="N46" i="85"/>
  <c r="M54" i="85"/>
  <c r="O54" i="85" s="1"/>
  <c r="P54" i="85" s="1"/>
  <c r="Q57" i="85" s="1"/>
  <c r="R54" i="85" s="1"/>
  <c r="C39" i="71"/>
  <c r="C47" i="71" s="1"/>
  <c r="C55" i="71" s="1"/>
  <c r="H64" i="87"/>
  <c r="G64" i="87"/>
  <c r="H55" i="87"/>
  <c r="H63" i="87"/>
  <c r="K71" i="67"/>
  <c r="K79" i="67" s="1"/>
  <c r="Q47" i="74"/>
  <c r="R47" i="74" s="1"/>
  <c r="S47" i="74" s="1"/>
  <c r="P47" i="74"/>
  <c r="O47" i="74"/>
  <c r="Y31" i="74"/>
  <c r="X31" i="74"/>
  <c r="U39" i="74"/>
  <c r="V39" i="74" s="1"/>
  <c r="T39" i="74"/>
  <c r="W39" i="74" s="1"/>
  <c r="M55" i="74"/>
  <c r="N55" i="74" s="1"/>
  <c r="H49" i="74"/>
  <c r="G49" i="74"/>
  <c r="H50" i="74"/>
  <c r="G50" i="74"/>
  <c r="H51" i="74"/>
  <c r="G51" i="74"/>
  <c r="H52" i="74"/>
  <c r="G52" i="74"/>
  <c r="H53" i="74"/>
  <c r="G53" i="74"/>
  <c r="Q39" i="87"/>
  <c r="R39" i="87" s="1"/>
  <c r="S39" i="87" s="1"/>
  <c r="T39" i="87" s="1"/>
  <c r="U39" i="87" s="1"/>
  <c r="G47" i="87"/>
  <c r="N47" i="87"/>
  <c r="H49" i="87"/>
  <c r="G49" i="87"/>
  <c r="H52" i="87"/>
  <c r="G52" i="87"/>
  <c r="G53" i="87"/>
  <c r="G66" i="87"/>
  <c r="H49" i="73"/>
  <c r="G49" i="73"/>
  <c r="H52" i="73"/>
  <c r="G52" i="73"/>
  <c r="H53" i="73"/>
  <c r="G53" i="73"/>
  <c r="H66" i="73"/>
  <c r="G66" i="73"/>
  <c r="H47" i="72"/>
  <c r="G47" i="72"/>
  <c r="H49" i="72"/>
  <c r="G49" i="72"/>
  <c r="H52" i="72"/>
  <c r="G52" i="72"/>
  <c r="H53" i="72"/>
  <c r="G53" i="72"/>
  <c r="H66" i="72"/>
  <c r="G66" i="72"/>
  <c r="H47" i="86"/>
  <c r="G47" i="86"/>
  <c r="H49" i="86"/>
  <c r="G49" i="86"/>
  <c r="H52" i="86"/>
  <c r="G52" i="86"/>
  <c r="H53" i="86"/>
  <c r="G53" i="86"/>
  <c r="H66" i="86"/>
  <c r="G66" i="86"/>
  <c r="H47" i="41"/>
  <c r="G47" i="41"/>
  <c r="H49" i="41"/>
  <c r="G49" i="41"/>
  <c r="H52" i="41"/>
  <c r="G52" i="41"/>
  <c r="G53" i="41"/>
  <c r="H66" i="41"/>
  <c r="G66" i="41"/>
  <c r="H47" i="39"/>
  <c r="G47" i="39"/>
  <c r="H49" i="39"/>
  <c r="G49" i="39"/>
  <c r="H52" i="39"/>
  <c r="G52" i="39"/>
  <c r="H53" i="39"/>
  <c r="G53" i="39"/>
  <c r="H66" i="39"/>
  <c r="G66" i="39"/>
  <c r="G61" i="67"/>
  <c r="G60" i="67"/>
  <c r="H60" i="67"/>
  <c r="G57" i="67"/>
  <c r="H57" i="67"/>
  <c r="G55" i="67"/>
  <c r="H55" i="67"/>
  <c r="G74" i="67"/>
  <c r="H74" i="67"/>
  <c r="K55" i="40"/>
  <c r="K63" i="40" s="1"/>
  <c r="K71" i="40" s="1"/>
  <c r="K31" i="41"/>
  <c r="K39" i="41" s="1"/>
  <c r="K47" i="41" s="1"/>
  <c r="M23" i="41"/>
  <c r="M31" i="41" s="1"/>
  <c r="M39" i="41" s="1"/>
  <c r="M47" i="41" s="1"/>
  <c r="S7" i="72"/>
  <c r="AD7" i="72" s="1"/>
  <c r="O7" i="72"/>
  <c r="AC7" i="72"/>
  <c r="V47" i="86"/>
  <c r="W39" i="86"/>
  <c r="M55" i="86"/>
  <c r="M63" i="86" s="1"/>
  <c r="M71" i="86" s="1"/>
  <c r="N47" i="86"/>
  <c r="Q7" i="75"/>
  <c r="R7" i="75" s="1"/>
  <c r="S7" i="75" s="1"/>
  <c r="T7" i="75" s="1"/>
  <c r="AE55" i="75"/>
  <c r="AF47" i="75"/>
  <c r="U7" i="75"/>
  <c r="O7" i="75"/>
  <c r="C23" i="75"/>
  <c r="F23" i="75"/>
  <c r="M23" i="75"/>
  <c r="N15" i="75"/>
  <c r="P15" i="75" s="1"/>
  <c r="F24" i="75"/>
  <c r="G24" i="75" s="1"/>
  <c r="H24" i="75" s="1"/>
  <c r="F25" i="75"/>
  <c r="G25" i="75" s="1"/>
  <c r="H25" i="75" s="1"/>
  <c r="G28" i="75"/>
  <c r="H28" i="75" s="1"/>
  <c r="F36" i="75"/>
  <c r="V7" i="72"/>
  <c r="T7" i="72"/>
  <c r="P7" i="72"/>
  <c r="W7" i="72" s="1"/>
  <c r="X7" i="72" s="1"/>
  <c r="Y7" i="72" s="1"/>
  <c r="Z7" i="72" s="1"/>
  <c r="AA7" i="72" s="1"/>
  <c r="AB7" i="72" s="1"/>
  <c r="U23" i="71"/>
  <c r="N23" i="71"/>
  <c r="V7" i="71"/>
  <c r="M23" i="73"/>
  <c r="N23" i="73" s="1"/>
  <c r="O23" i="73" s="1"/>
  <c r="P23" i="73" s="1"/>
  <c r="Q23" i="73" s="1"/>
  <c r="R23" i="73" s="1"/>
  <c r="S23" i="73" s="1"/>
  <c r="T23" i="73" s="1"/>
  <c r="N15" i="73"/>
  <c r="O15" i="73" s="1"/>
  <c r="P15" i="73" s="1"/>
  <c r="Q15" i="73" s="1"/>
  <c r="R15" i="73" s="1"/>
  <c r="S15" i="73" s="1"/>
  <c r="T15" i="73" s="1"/>
  <c r="N15" i="40"/>
  <c r="Q15" i="40" s="1"/>
  <c r="R15" i="40" s="1"/>
  <c r="S15" i="40" s="1"/>
  <c r="T15" i="40" s="1"/>
  <c r="U15" i="40" s="1"/>
  <c r="M23" i="40"/>
  <c r="N23" i="40" s="1"/>
  <c r="Q23" i="40" s="1"/>
  <c r="R23" i="40" s="1"/>
  <c r="S23" i="40" s="1"/>
  <c r="T23" i="40" s="1"/>
  <c r="U23" i="40" s="1"/>
  <c r="C55" i="83"/>
  <c r="C48" i="83"/>
  <c r="F55" i="83"/>
  <c r="G47" i="83"/>
  <c r="H47" i="83" s="1"/>
  <c r="M55" i="83"/>
  <c r="N47" i="83"/>
  <c r="O47" i="83" s="1"/>
  <c r="P47" i="83" s="1"/>
  <c r="Q47" i="83" s="1"/>
  <c r="F56" i="83"/>
  <c r="G48" i="83"/>
  <c r="H48" i="83" s="1"/>
  <c r="M22" i="66"/>
  <c r="P14" i="66"/>
  <c r="O14" i="66"/>
  <c r="N14" i="66"/>
  <c r="Q14" i="66" s="1"/>
  <c r="C55" i="79"/>
  <c r="C48" i="79"/>
  <c r="F64" i="79"/>
  <c r="G56" i="79"/>
  <c r="H56" i="79" s="1"/>
  <c r="F71" i="79"/>
  <c r="G63" i="79"/>
  <c r="H63" i="79" s="1"/>
  <c r="M63" i="79"/>
  <c r="N63" i="79" s="1"/>
  <c r="O63" i="79" s="1"/>
  <c r="P63" i="79" s="1"/>
  <c r="Q63" i="79" s="1"/>
  <c r="F33" i="75"/>
  <c r="G33" i="75" s="1"/>
  <c r="H33" i="75" s="1"/>
  <c r="N23" i="75"/>
  <c r="P23" i="75" s="1"/>
  <c r="M31" i="75"/>
  <c r="F32" i="75"/>
  <c r="G32" i="75" s="1"/>
  <c r="H32" i="75" s="1"/>
  <c r="C24" i="75"/>
  <c r="C25" i="75" s="1"/>
  <c r="M31" i="73"/>
  <c r="N31" i="73" s="1"/>
  <c r="O31" i="73" s="1"/>
  <c r="P31" i="73" s="1"/>
  <c r="Q31" i="73" s="1"/>
  <c r="R31" i="73" s="1"/>
  <c r="S31" i="73" s="1"/>
  <c r="T31" i="73" s="1"/>
  <c r="N21" i="68"/>
  <c r="O21" i="68" s="1"/>
  <c r="P21" i="68" s="1"/>
  <c r="M28" i="68"/>
  <c r="N14" i="68"/>
  <c r="O14" i="68" s="1"/>
  <c r="P14" i="68" s="1"/>
  <c r="M31" i="72"/>
  <c r="N23" i="72"/>
  <c r="Q7" i="72"/>
  <c r="R7" i="72"/>
  <c r="U7" i="72"/>
  <c r="N15" i="72"/>
  <c r="G23" i="71"/>
  <c r="V23" i="71" s="1"/>
  <c r="H7" i="71"/>
  <c r="O7" i="71" s="1"/>
  <c r="P7" i="71" s="1"/>
  <c r="Q7" i="71" s="1"/>
  <c r="R7" i="71" s="1"/>
  <c r="S7" i="71" s="1"/>
  <c r="T7" i="71" s="1"/>
  <c r="H23" i="71"/>
  <c r="O23" i="71" s="1"/>
  <c r="P23" i="71" s="1"/>
  <c r="Q23" i="71" s="1"/>
  <c r="R23" i="71" s="1"/>
  <c r="S23" i="71" s="1"/>
  <c r="T23" i="71" s="1"/>
  <c r="I7" i="71"/>
  <c r="I23" i="71"/>
  <c r="J7" i="71"/>
  <c r="J23" i="71"/>
  <c r="K7" i="71"/>
  <c r="K23" i="71"/>
  <c r="L7" i="71"/>
  <c r="L23" i="71"/>
  <c r="M7" i="71"/>
  <c r="M23" i="71"/>
  <c r="N7" i="71"/>
  <c r="F15" i="71"/>
  <c r="E31" i="71"/>
  <c r="F31" i="71" s="1"/>
  <c r="M23" i="67"/>
  <c r="V31" i="67"/>
  <c r="W23" i="67"/>
  <c r="X23" i="67" s="1"/>
  <c r="W15" i="67"/>
  <c r="X15" i="67" s="1"/>
  <c r="O23" i="39"/>
  <c r="M31" i="39"/>
  <c r="O15" i="39"/>
  <c r="N15" i="39"/>
  <c r="N23" i="39"/>
  <c r="N47" i="41"/>
  <c r="N39" i="41"/>
  <c r="N31" i="41"/>
  <c r="N23" i="41"/>
  <c r="N15" i="41"/>
  <c r="M31" i="40"/>
  <c r="F69" i="100" l="1"/>
  <c r="H61" i="100"/>
  <c r="G61" i="100"/>
  <c r="F68" i="100"/>
  <c r="H60" i="100"/>
  <c r="G60" i="100"/>
  <c r="F67" i="100"/>
  <c r="H59" i="100"/>
  <c r="G59" i="100"/>
  <c r="F66" i="100"/>
  <c r="H58" i="100"/>
  <c r="G58" i="100"/>
  <c r="F65" i="100"/>
  <c r="H57" i="100"/>
  <c r="G57" i="100"/>
  <c r="F64" i="100"/>
  <c r="H56" i="100"/>
  <c r="G56" i="100"/>
  <c r="F63" i="100"/>
  <c r="H55" i="100"/>
  <c r="G55" i="100"/>
  <c r="Q31" i="94"/>
  <c r="U31" i="94" s="1"/>
  <c r="V31" i="94" s="1"/>
  <c r="T31" i="94"/>
  <c r="Q49" i="103"/>
  <c r="R46" i="103" s="1"/>
  <c r="F85" i="97"/>
  <c r="H77" i="97"/>
  <c r="G77" i="97"/>
  <c r="F84" i="97"/>
  <c r="H76" i="97"/>
  <c r="G76" i="97"/>
  <c r="F83" i="97"/>
  <c r="H75" i="97"/>
  <c r="G75" i="97"/>
  <c r="F82" i="97"/>
  <c r="H74" i="97"/>
  <c r="G74" i="97"/>
  <c r="F81" i="97"/>
  <c r="H73" i="97"/>
  <c r="G73" i="97"/>
  <c r="F80" i="97"/>
  <c r="H72" i="97"/>
  <c r="G72" i="97"/>
  <c r="F79" i="97"/>
  <c r="H71" i="97"/>
  <c r="G71" i="97"/>
  <c r="F70" i="104"/>
  <c r="F78" i="104" s="1"/>
  <c r="H62" i="104"/>
  <c r="G62" i="104"/>
  <c r="F69" i="104"/>
  <c r="F77" i="104" s="1"/>
  <c r="F85" i="104" s="1"/>
  <c r="H61" i="104"/>
  <c r="G61" i="104"/>
  <c r="F68" i="104"/>
  <c r="F76" i="104" s="1"/>
  <c r="H60" i="104"/>
  <c r="G60" i="104"/>
  <c r="F67" i="104"/>
  <c r="F75" i="104" s="1"/>
  <c r="H59" i="104"/>
  <c r="G59" i="104"/>
  <c r="F66" i="104"/>
  <c r="F74" i="104" s="1"/>
  <c r="H58" i="104"/>
  <c r="G58" i="104"/>
  <c r="F65" i="104"/>
  <c r="F73" i="104" s="1"/>
  <c r="H57" i="104"/>
  <c r="G57" i="104"/>
  <c r="F64" i="104"/>
  <c r="F72" i="104" s="1"/>
  <c r="H56" i="104"/>
  <c r="G56" i="104"/>
  <c r="F70" i="90"/>
  <c r="F78" i="90" s="1"/>
  <c r="H62" i="90"/>
  <c r="G62" i="90"/>
  <c r="F69" i="90"/>
  <c r="F77" i="90" s="1"/>
  <c r="H61" i="90"/>
  <c r="G61" i="90"/>
  <c r="F68" i="90"/>
  <c r="F76" i="90" s="1"/>
  <c r="H60" i="90"/>
  <c r="G60" i="90"/>
  <c r="F67" i="90"/>
  <c r="F75" i="90" s="1"/>
  <c r="H59" i="90"/>
  <c r="G59" i="90"/>
  <c r="F66" i="90"/>
  <c r="F74" i="90" s="1"/>
  <c r="H58" i="90"/>
  <c r="G58" i="90"/>
  <c r="F65" i="90"/>
  <c r="F73" i="90" s="1"/>
  <c r="H57" i="90"/>
  <c r="G57" i="90"/>
  <c r="F64" i="90"/>
  <c r="F72" i="90" s="1"/>
  <c r="H56" i="90"/>
  <c r="G56" i="90"/>
  <c r="F70" i="96"/>
  <c r="H62" i="96"/>
  <c r="G62" i="96"/>
  <c r="F69" i="96"/>
  <c r="F77" i="96" s="1"/>
  <c r="H61" i="96"/>
  <c r="G61" i="96"/>
  <c r="F68" i="96"/>
  <c r="H60" i="96"/>
  <c r="G60" i="96"/>
  <c r="F67" i="96"/>
  <c r="H59" i="96"/>
  <c r="G59" i="96"/>
  <c r="F66" i="96"/>
  <c r="H58" i="96"/>
  <c r="G58" i="96"/>
  <c r="F65" i="96"/>
  <c r="H57" i="96"/>
  <c r="G57" i="96"/>
  <c r="F64" i="96"/>
  <c r="H56" i="96"/>
  <c r="G56" i="96"/>
  <c r="F69" i="95"/>
  <c r="F77" i="95" s="1"/>
  <c r="H61" i="95"/>
  <c r="G61" i="95"/>
  <c r="F68" i="95"/>
  <c r="F76" i="95" s="1"/>
  <c r="H60" i="95"/>
  <c r="G60" i="95"/>
  <c r="F67" i="95"/>
  <c r="F75" i="95" s="1"/>
  <c r="H59" i="95"/>
  <c r="G59" i="95"/>
  <c r="F66" i="95"/>
  <c r="F74" i="95" s="1"/>
  <c r="H58" i="95"/>
  <c r="G58" i="95"/>
  <c r="F65" i="95"/>
  <c r="F73" i="95" s="1"/>
  <c r="H57" i="95"/>
  <c r="G57" i="95"/>
  <c r="F64" i="95"/>
  <c r="F72" i="95" s="1"/>
  <c r="H56" i="95"/>
  <c r="G56" i="95"/>
  <c r="F63" i="95"/>
  <c r="F71" i="95" s="1"/>
  <c r="H55" i="95"/>
  <c r="G55" i="95"/>
  <c r="F69" i="94"/>
  <c r="H61" i="94"/>
  <c r="G61" i="94"/>
  <c r="F68" i="94"/>
  <c r="F76" i="94" s="1"/>
  <c r="H60" i="94"/>
  <c r="G60" i="94"/>
  <c r="F67" i="94"/>
  <c r="H59" i="94"/>
  <c r="G59" i="94"/>
  <c r="F66" i="94"/>
  <c r="H58" i="94"/>
  <c r="G58" i="94"/>
  <c r="F65" i="94"/>
  <c r="H57" i="94"/>
  <c r="G57" i="94"/>
  <c r="F64" i="94"/>
  <c r="H56" i="94"/>
  <c r="G56" i="94"/>
  <c r="F63" i="94"/>
  <c r="H55" i="94"/>
  <c r="G55" i="94"/>
  <c r="F69" i="93"/>
  <c r="F77" i="93" s="1"/>
  <c r="H61" i="93"/>
  <c r="G61" i="93"/>
  <c r="F68" i="93"/>
  <c r="F76" i="93" s="1"/>
  <c r="H60" i="93"/>
  <c r="G60" i="93"/>
  <c r="F67" i="93"/>
  <c r="F75" i="93" s="1"/>
  <c r="H59" i="93"/>
  <c r="G59" i="93"/>
  <c r="F66" i="93"/>
  <c r="F74" i="93" s="1"/>
  <c r="H58" i="93"/>
  <c r="G58" i="93"/>
  <c r="F65" i="93"/>
  <c r="F73" i="93" s="1"/>
  <c r="H57" i="93"/>
  <c r="G57" i="93"/>
  <c r="F64" i="93"/>
  <c r="F72" i="93" s="1"/>
  <c r="H56" i="93"/>
  <c r="G56" i="93"/>
  <c r="F63" i="93"/>
  <c r="F71" i="93" s="1"/>
  <c r="H55" i="93"/>
  <c r="G55" i="93"/>
  <c r="F70" i="92"/>
  <c r="F78" i="92" s="1"/>
  <c r="H62" i="92"/>
  <c r="G62" i="92"/>
  <c r="F69" i="92"/>
  <c r="F77" i="92" s="1"/>
  <c r="H61" i="92"/>
  <c r="G61" i="92"/>
  <c r="F68" i="92"/>
  <c r="F76" i="92" s="1"/>
  <c r="H60" i="92"/>
  <c r="G60" i="92"/>
  <c r="F67" i="92"/>
  <c r="F75" i="92" s="1"/>
  <c r="H59" i="92"/>
  <c r="G59" i="92"/>
  <c r="F66" i="92"/>
  <c r="F74" i="92" s="1"/>
  <c r="H58" i="92"/>
  <c r="G58" i="92"/>
  <c r="F65" i="92"/>
  <c r="F73" i="92" s="1"/>
  <c r="H57" i="92"/>
  <c r="G57" i="92"/>
  <c r="F64" i="92"/>
  <c r="F72" i="92" s="1"/>
  <c r="H56" i="92"/>
  <c r="G56" i="92"/>
  <c r="O47" i="107"/>
  <c r="P47" i="107" s="1"/>
  <c r="Q47" i="107" s="1"/>
  <c r="R47" i="107" s="1"/>
  <c r="F69" i="108"/>
  <c r="H61" i="108"/>
  <c r="G61" i="108"/>
  <c r="F68" i="108"/>
  <c r="H60" i="108"/>
  <c r="G60" i="108"/>
  <c r="F67" i="108"/>
  <c r="H59" i="108"/>
  <c r="G59" i="108"/>
  <c r="F66" i="108"/>
  <c r="H58" i="108"/>
  <c r="G58" i="108"/>
  <c r="F65" i="108"/>
  <c r="H57" i="108"/>
  <c r="G57" i="108"/>
  <c r="F64" i="108"/>
  <c r="H56" i="108"/>
  <c r="G56" i="108"/>
  <c r="M63" i="108"/>
  <c r="O55" i="108"/>
  <c r="N55" i="108"/>
  <c r="F63" i="108"/>
  <c r="H55" i="108"/>
  <c r="G55" i="108"/>
  <c r="F69" i="107"/>
  <c r="G61" i="107"/>
  <c r="H61" i="107" s="1"/>
  <c r="F68" i="107"/>
  <c r="H60" i="107"/>
  <c r="G60" i="107"/>
  <c r="F67" i="107"/>
  <c r="H59" i="107"/>
  <c r="G59" i="107"/>
  <c r="F66" i="107"/>
  <c r="H58" i="107"/>
  <c r="G58" i="107"/>
  <c r="F65" i="107"/>
  <c r="H57" i="107"/>
  <c r="G57" i="107"/>
  <c r="F64" i="107"/>
  <c r="H56" i="107"/>
  <c r="G56" i="107"/>
  <c r="M63" i="107"/>
  <c r="N55" i="107"/>
  <c r="F63" i="107"/>
  <c r="H55" i="107"/>
  <c r="G55" i="107"/>
  <c r="F69" i="106"/>
  <c r="H61" i="106"/>
  <c r="G61" i="106"/>
  <c r="F68" i="106"/>
  <c r="H60" i="106"/>
  <c r="G60" i="106"/>
  <c r="F67" i="106"/>
  <c r="H59" i="106"/>
  <c r="G59" i="106"/>
  <c r="F66" i="106"/>
  <c r="H58" i="106"/>
  <c r="G58" i="106"/>
  <c r="F65" i="106"/>
  <c r="H57" i="106"/>
  <c r="G57" i="106"/>
  <c r="F64" i="106"/>
  <c r="H56" i="106"/>
  <c r="G56" i="106"/>
  <c r="M63" i="106"/>
  <c r="O63" i="106" s="1"/>
  <c r="N55" i="106"/>
  <c r="F63" i="106"/>
  <c r="H55" i="106"/>
  <c r="G55" i="106"/>
  <c r="U32" i="90"/>
  <c r="V32" i="90" s="1"/>
  <c r="W32" i="90" s="1"/>
  <c r="M47" i="94"/>
  <c r="N39" i="94"/>
  <c r="O39" i="94" s="1"/>
  <c r="P39" i="94" s="1"/>
  <c r="R23" i="94"/>
  <c r="F69" i="105"/>
  <c r="H61" i="105"/>
  <c r="G61" i="105"/>
  <c r="F68" i="105"/>
  <c r="H60" i="105"/>
  <c r="G60" i="105"/>
  <c r="F67" i="105"/>
  <c r="H59" i="105"/>
  <c r="G59" i="105"/>
  <c r="F66" i="105"/>
  <c r="H58" i="105"/>
  <c r="G58" i="105"/>
  <c r="F65" i="105"/>
  <c r="H57" i="105"/>
  <c r="G57" i="105"/>
  <c r="F64" i="105"/>
  <c r="H56" i="105"/>
  <c r="G56" i="105"/>
  <c r="M63" i="105"/>
  <c r="O63" i="105" s="1"/>
  <c r="N55" i="105"/>
  <c r="F63" i="105"/>
  <c r="H55" i="105"/>
  <c r="G55" i="105"/>
  <c r="N23" i="97"/>
  <c r="O23" i="97" s="1"/>
  <c r="M31" i="97"/>
  <c r="T24" i="104"/>
  <c r="U16" i="104"/>
  <c r="V16" i="104" s="1"/>
  <c r="W16" i="104" s="1"/>
  <c r="U7" i="100"/>
  <c r="V7" i="100" s="1"/>
  <c r="W7" i="100" s="1"/>
  <c r="X7" i="100" s="1"/>
  <c r="T15" i="100"/>
  <c r="U7" i="99"/>
  <c r="X7" i="99" s="1"/>
  <c r="Y7" i="99" s="1"/>
  <c r="Z7" i="99" s="1"/>
  <c r="AA7" i="99" s="1"/>
  <c r="AB7" i="99" s="1"/>
  <c r="AC7" i="99" s="1"/>
  <c r="T15" i="99"/>
  <c r="N31" i="95"/>
  <c r="O31" i="95" s="1"/>
  <c r="P31" i="95" s="1"/>
  <c r="Q31" i="95" s="1"/>
  <c r="R31" i="95" s="1"/>
  <c r="M39" i="95"/>
  <c r="F69" i="88"/>
  <c r="H61" i="88"/>
  <c r="G61" i="88"/>
  <c r="F68" i="88"/>
  <c r="H60" i="88"/>
  <c r="G60" i="88"/>
  <c r="F67" i="88"/>
  <c r="H59" i="88"/>
  <c r="G59" i="88"/>
  <c r="F66" i="88"/>
  <c r="H58" i="88"/>
  <c r="G58" i="88"/>
  <c r="F65" i="88"/>
  <c r="H57" i="88"/>
  <c r="G57" i="88"/>
  <c r="F64" i="88"/>
  <c r="G56" i="88"/>
  <c r="H56" i="88" s="1"/>
  <c r="F63" i="88"/>
  <c r="G55" i="88"/>
  <c r="H55" i="88" s="1"/>
  <c r="F68" i="103"/>
  <c r="H60" i="103"/>
  <c r="G60" i="103"/>
  <c r="F67" i="103"/>
  <c r="H59" i="103"/>
  <c r="G59" i="103"/>
  <c r="F66" i="103"/>
  <c r="H58" i="103"/>
  <c r="G58" i="103"/>
  <c r="F65" i="103"/>
  <c r="H57" i="103"/>
  <c r="G57" i="103"/>
  <c r="F64" i="103"/>
  <c r="H56" i="103"/>
  <c r="G56" i="103"/>
  <c r="F63" i="103"/>
  <c r="H55" i="103"/>
  <c r="G55" i="103"/>
  <c r="M62" i="103"/>
  <c r="O54" i="103"/>
  <c r="P54" i="103" s="1"/>
  <c r="N54" i="103"/>
  <c r="F62" i="103"/>
  <c r="H54" i="103"/>
  <c r="G54" i="103"/>
  <c r="U8" i="101"/>
  <c r="V8" i="101" s="1"/>
  <c r="W8" i="101" s="1"/>
  <c r="X8" i="101" s="1"/>
  <c r="Y8" i="101" s="1"/>
  <c r="U8" i="96"/>
  <c r="T16" i="96" s="1"/>
  <c r="N16" i="96"/>
  <c r="M24" i="96"/>
  <c r="M55" i="41"/>
  <c r="K55" i="41"/>
  <c r="K63" i="41" s="1"/>
  <c r="K71" i="41" s="1"/>
  <c r="F75" i="72"/>
  <c r="H67" i="72"/>
  <c r="G67" i="72"/>
  <c r="C63" i="71"/>
  <c r="C71" i="71" s="1"/>
  <c r="W47" i="86"/>
  <c r="P47" i="86"/>
  <c r="C71" i="40"/>
  <c r="C72" i="40" s="1"/>
  <c r="C64" i="40"/>
  <c r="N54" i="85"/>
  <c r="M62" i="85"/>
  <c r="O62" i="85" s="1"/>
  <c r="P62" i="85" s="1"/>
  <c r="Q65" i="85" s="1"/>
  <c r="R62" i="85" s="1"/>
  <c r="F76" i="85"/>
  <c r="G76" i="85" s="1"/>
  <c r="H68" i="85"/>
  <c r="G68" i="85"/>
  <c r="F75" i="85"/>
  <c r="H67" i="85"/>
  <c r="G67" i="85"/>
  <c r="F74" i="85"/>
  <c r="H66" i="85"/>
  <c r="G66" i="85"/>
  <c r="F73" i="85"/>
  <c r="H65" i="85"/>
  <c r="G65" i="85"/>
  <c r="F72" i="85"/>
  <c r="H64" i="85"/>
  <c r="G64" i="85"/>
  <c r="F71" i="85"/>
  <c r="H63" i="85"/>
  <c r="G63" i="85"/>
  <c r="F70" i="85"/>
  <c r="H62" i="85"/>
  <c r="G62" i="85"/>
  <c r="Q55" i="74"/>
  <c r="R55" i="74" s="1"/>
  <c r="S55" i="74" s="1"/>
  <c r="P55" i="74"/>
  <c r="O55" i="74"/>
  <c r="Y39" i="74"/>
  <c r="X39" i="74"/>
  <c r="U47" i="74"/>
  <c r="V47" i="74" s="1"/>
  <c r="T47" i="74"/>
  <c r="W47" i="74" s="1"/>
  <c r="M63" i="74"/>
  <c r="N63" i="74" s="1"/>
  <c r="H61" i="74"/>
  <c r="G61" i="74"/>
  <c r="H60" i="74"/>
  <c r="G60" i="74"/>
  <c r="H59" i="74"/>
  <c r="G59" i="74"/>
  <c r="H58" i="74"/>
  <c r="G58" i="74"/>
  <c r="H57" i="74"/>
  <c r="G57" i="74"/>
  <c r="H56" i="74"/>
  <c r="G56" i="74"/>
  <c r="H55" i="74"/>
  <c r="G55" i="74"/>
  <c r="Q47" i="87"/>
  <c r="R47" i="87" s="1"/>
  <c r="S47" i="87" s="1"/>
  <c r="T47" i="87" s="1"/>
  <c r="U47" i="87" s="1"/>
  <c r="G74" i="87"/>
  <c r="G61" i="87"/>
  <c r="H60" i="87"/>
  <c r="H57" i="87"/>
  <c r="G57" i="87"/>
  <c r="N55" i="87"/>
  <c r="G55" i="87"/>
  <c r="H74" i="73"/>
  <c r="G74" i="73"/>
  <c r="H61" i="73"/>
  <c r="G61" i="73"/>
  <c r="H60" i="73"/>
  <c r="G60" i="73"/>
  <c r="H57" i="73"/>
  <c r="G57" i="73"/>
  <c r="H55" i="73"/>
  <c r="G55" i="73"/>
  <c r="H74" i="72"/>
  <c r="G74" i="72"/>
  <c r="H61" i="72"/>
  <c r="G61" i="72"/>
  <c r="H60" i="72"/>
  <c r="G60" i="72"/>
  <c r="H57" i="72"/>
  <c r="G57" i="72"/>
  <c r="H55" i="72"/>
  <c r="G55" i="72"/>
  <c r="H74" i="86"/>
  <c r="G74" i="86"/>
  <c r="H61" i="86"/>
  <c r="G61" i="86"/>
  <c r="H60" i="86"/>
  <c r="G60" i="86"/>
  <c r="H57" i="86"/>
  <c r="G57" i="86"/>
  <c r="H55" i="86"/>
  <c r="G55" i="86"/>
  <c r="H74" i="41"/>
  <c r="G74" i="41"/>
  <c r="G61" i="41"/>
  <c r="H61" i="41" s="1"/>
  <c r="H60" i="41"/>
  <c r="G60" i="41"/>
  <c r="H57" i="41"/>
  <c r="G57" i="41"/>
  <c r="H55" i="41"/>
  <c r="G55" i="41"/>
  <c r="H74" i="39"/>
  <c r="G74" i="39"/>
  <c r="H61" i="39"/>
  <c r="G61" i="39"/>
  <c r="H60" i="39"/>
  <c r="G60" i="39"/>
  <c r="H57" i="39"/>
  <c r="G57" i="39"/>
  <c r="H55" i="39"/>
  <c r="G55" i="39"/>
  <c r="H82" i="67"/>
  <c r="G82" i="67"/>
  <c r="G63" i="67"/>
  <c r="H63" i="67"/>
  <c r="G65" i="67"/>
  <c r="H65" i="67"/>
  <c r="G68" i="67"/>
  <c r="H68" i="67"/>
  <c r="G69" i="67"/>
  <c r="S15" i="72"/>
  <c r="AD15" i="72" s="1"/>
  <c r="AC15" i="72"/>
  <c r="S23" i="72"/>
  <c r="AD23" i="72" s="1"/>
  <c r="AC23" i="72"/>
  <c r="U63" i="86"/>
  <c r="V55" i="86"/>
  <c r="N55" i="86"/>
  <c r="Q23" i="75"/>
  <c r="R23" i="75" s="1"/>
  <c r="S23" i="75" s="1"/>
  <c r="T23" i="75" s="1"/>
  <c r="Q15" i="75"/>
  <c r="R15" i="75" s="1"/>
  <c r="S15" i="75" s="1"/>
  <c r="T15" i="75" s="1"/>
  <c r="AE63" i="75"/>
  <c r="AF55" i="75"/>
  <c r="U23" i="75"/>
  <c r="O23" i="75"/>
  <c r="U15" i="75"/>
  <c r="O15" i="75"/>
  <c r="G36" i="75"/>
  <c r="H36" i="75" s="1"/>
  <c r="F44" i="75"/>
  <c r="F31" i="75"/>
  <c r="G23" i="75"/>
  <c r="H23" i="75" s="1"/>
  <c r="C31" i="75"/>
  <c r="C28" i="75"/>
  <c r="N31" i="71"/>
  <c r="U31" i="71"/>
  <c r="N15" i="71"/>
  <c r="U15" i="71"/>
  <c r="V7" i="74"/>
  <c r="W7" i="74"/>
  <c r="F64" i="83"/>
  <c r="G56" i="83"/>
  <c r="H56" i="83" s="1"/>
  <c r="M63" i="83"/>
  <c r="N55" i="83"/>
  <c r="O55" i="83" s="1"/>
  <c r="P55" i="83" s="1"/>
  <c r="Q55" i="83" s="1"/>
  <c r="F63" i="83"/>
  <c r="G55" i="83"/>
  <c r="H55" i="83" s="1"/>
  <c r="C63" i="83"/>
  <c r="C56" i="83"/>
  <c r="G71" i="79"/>
  <c r="H71" i="79" s="1"/>
  <c r="F79" i="79"/>
  <c r="N22" i="66"/>
  <c r="Q22" i="66" s="1"/>
  <c r="M30" i="66"/>
  <c r="O22" i="66"/>
  <c r="P22" i="66"/>
  <c r="C56" i="79"/>
  <c r="C63" i="79"/>
  <c r="F72" i="79"/>
  <c r="G64" i="79"/>
  <c r="H64" i="79" s="1"/>
  <c r="M71" i="79"/>
  <c r="F41" i="75"/>
  <c r="G41" i="75" s="1"/>
  <c r="H41" i="75" s="1"/>
  <c r="M39" i="75"/>
  <c r="N31" i="75"/>
  <c r="P31" i="75" s="1"/>
  <c r="F40" i="75"/>
  <c r="G40" i="75" s="1"/>
  <c r="H40" i="75" s="1"/>
  <c r="M39" i="73"/>
  <c r="M47" i="73" s="1"/>
  <c r="N28" i="68"/>
  <c r="O28" i="68" s="1"/>
  <c r="P28" i="68" s="1"/>
  <c r="M35" i="68"/>
  <c r="O15" i="72"/>
  <c r="V15" i="72"/>
  <c r="U15" i="72"/>
  <c r="Q15" i="72"/>
  <c r="P15" i="72"/>
  <c r="W15" i="72" s="1"/>
  <c r="X15" i="72" s="1"/>
  <c r="Y15" i="72" s="1"/>
  <c r="Z15" i="72" s="1"/>
  <c r="AA15" i="72" s="1"/>
  <c r="AB15" i="72" s="1"/>
  <c r="T15" i="72"/>
  <c r="R15" i="72"/>
  <c r="M39" i="72"/>
  <c r="N31" i="72"/>
  <c r="U23" i="72"/>
  <c r="O23" i="72"/>
  <c r="T23" i="72"/>
  <c r="V23" i="72"/>
  <c r="R23" i="72"/>
  <c r="Q23" i="72"/>
  <c r="P23" i="72"/>
  <c r="W23" i="72" s="1"/>
  <c r="X23" i="72" s="1"/>
  <c r="Y23" i="72" s="1"/>
  <c r="Z23" i="72" s="1"/>
  <c r="AA23" i="72" s="1"/>
  <c r="AB23" i="72" s="1"/>
  <c r="M15" i="71"/>
  <c r="G15" i="71"/>
  <c r="V15" i="71" s="1"/>
  <c r="L15" i="71"/>
  <c r="K15" i="71"/>
  <c r="J15" i="71"/>
  <c r="I15" i="71"/>
  <c r="H15" i="71"/>
  <c r="O15" i="71" s="1"/>
  <c r="P15" i="71" s="1"/>
  <c r="Q15" i="71" s="1"/>
  <c r="R15" i="71" s="1"/>
  <c r="S15" i="71" s="1"/>
  <c r="T15" i="71" s="1"/>
  <c r="G31" i="71"/>
  <c r="V31" i="71" s="1"/>
  <c r="M31" i="71"/>
  <c r="L31" i="71"/>
  <c r="K31" i="71"/>
  <c r="J31" i="71"/>
  <c r="I31" i="71"/>
  <c r="H31" i="71"/>
  <c r="O31" i="71" s="1"/>
  <c r="P31" i="71" s="1"/>
  <c r="Q31" i="71" s="1"/>
  <c r="R31" i="71" s="1"/>
  <c r="S31" i="71" s="1"/>
  <c r="T31" i="71" s="1"/>
  <c r="E39" i="71"/>
  <c r="F39" i="71" s="1"/>
  <c r="N23" i="67"/>
  <c r="O23" i="67" s="1"/>
  <c r="M31" i="67"/>
  <c r="V39" i="67"/>
  <c r="W31" i="67"/>
  <c r="X31" i="67" s="1"/>
  <c r="O31" i="39"/>
  <c r="M39" i="39"/>
  <c r="N31" i="39"/>
  <c r="M39" i="40"/>
  <c r="N31" i="40"/>
  <c r="Q31" i="40" s="1"/>
  <c r="R31" i="40" s="1"/>
  <c r="S31" i="40" s="1"/>
  <c r="T31" i="40" s="1"/>
  <c r="U31" i="40" s="1"/>
  <c r="H85" i="104" l="1"/>
  <c r="G85" i="104"/>
  <c r="F85" i="96"/>
  <c r="H77" i="96"/>
  <c r="G77" i="96"/>
  <c r="F84" i="94"/>
  <c r="H76" i="94"/>
  <c r="G76" i="94"/>
  <c r="H72" i="104"/>
  <c r="G72" i="104"/>
  <c r="H73" i="104"/>
  <c r="G73" i="104"/>
  <c r="H74" i="104"/>
  <c r="G74" i="104"/>
  <c r="H75" i="104"/>
  <c r="G75" i="104"/>
  <c r="H76" i="104"/>
  <c r="G76" i="104"/>
  <c r="H77" i="104"/>
  <c r="G77" i="104"/>
  <c r="H78" i="104"/>
  <c r="G78" i="104"/>
  <c r="F80" i="90"/>
  <c r="H72" i="90"/>
  <c r="G72" i="90"/>
  <c r="F81" i="90"/>
  <c r="H73" i="90"/>
  <c r="G73" i="90"/>
  <c r="F82" i="90"/>
  <c r="H74" i="90"/>
  <c r="G74" i="90"/>
  <c r="F83" i="90"/>
  <c r="H75" i="90"/>
  <c r="G75" i="90"/>
  <c r="F84" i="90"/>
  <c r="H76" i="90"/>
  <c r="G76" i="90"/>
  <c r="F85" i="90"/>
  <c r="H77" i="90"/>
  <c r="G77" i="90"/>
  <c r="F86" i="90"/>
  <c r="H78" i="90"/>
  <c r="G78" i="90"/>
  <c r="F71" i="100"/>
  <c r="H63" i="100"/>
  <c r="G63" i="100"/>
  <c r="F72" i="100"/>
  <c r="H64" i="100"/>
  <c r="G64" i="100"/>
  <c r="F73" i="100"/>
  <c r="H65" i="100"/>
  <c r="G65" i="100"/>
  <c r="F74" i="100"/>
  <c r="H66" i="100"/>
  <c r="G66" i="100"/>
  <c r="F75" i="100"/>
  <c r="H67" i="100"/>
  <c r="G67" i="100"/>
  <c r="F76" i="100"/>
  <c r="H68" i="100"/>
  <c r="G68" i="100"/>
  <c r="F77" i="100"/>
  <c r="H69" i="100"/>
  <c r="G69" i="100"/>
  <c r="F79" i="95"/>
  <c r="H71" i="95"/>
  <c r="G71" i="95"/>
  <c r="F80" i="95"/>
  <c r="H72" i="95"/>
  <c r="G72" i="95"/>
  <c r="F81" i="95"/>
  <c r="H73" i="95"/>
  <c r="G73" i="95"/>
  <c r="F82" i="95"/>
  <c r="H74" i="95"/>
  <c r="G74" i="95"/>
  <c r="F83" i="95"/>
  <c r="H75" i="95"/>
  <c r="G75" i="95"/>
  <c r="F84" i="95"/>
  <c r="H76" i="95"/>
  <c r="G76" i="95"/>
  <c r="F85" i="95"/>
  <c r="H77" i="95"/>
  <c r="G77" i="95"/>
  <c r="Q39" i="94"/>
  <c r="U39" i="94" s="1"/>
  <c r="V39" i="94" s="1"/>
  <c r="T39" i="94"/>
  <c r="F79" i="93"/>
  <c r="H71" i="93"/>
  <c r="G71" i="93"/>
  <c r="F80" i="93"/>
  <c r="H72" i="93"/>
  <c r="G72" i="93"/>
  <c r="F81" i="93"/>
  <c r="H73" i="93"/>
  <c r="G73" i="93"/>
  <c r="F82" i="93"/>
  <c r="H74" i="93"/>
  <c r="G74" i="93"/>
  <c r="F83" i="93"/>
  <c r="H75" i="93"/>
  <c r="G75" i="93"/>
  <c r="F84" i="93"/>
  <c r="H76" i="93"/>
  <c r="G76" i="93"/>
  <c r="F85" i="93"/>
  <c r="H77" i="93"/>
  <c r="G77" i="93"/>
  <c r="F80" i="92"/>
  <c r="H72" i="92"/>
  <c r="G72" i="92"/>
  <c r="F81" i="92"/>
  <c r="H73" i="92"/>
  <c r="G73" i="92"/>
  <c r="F82" i="92"/>
  <c r="H74" i="92"/>
  <c r="G74" i="92"/>
  <c r="F83" i="92"/>
  <c r="H75" i="92"/>
  <c r="G75" i="92"/>
  <c r="F84" i="92"/>
  <c r="H76" i="92"/>
  <c r="G76" i="92"/>
  <c r="F85" i="92"/>
  <c r="H77" i="92"/>
  <c r="G77" i="92"/>
  <c r="F86" i="92"/>
  <c r="H78" i="92"/>
  <c r="G78" i="92"/>
  <c r="Q57" i="103"/>
  <c r="R54" i="103" s="1"/>
  <c r="H79" i="97"/>
  <c r="G79" i="97"/>
  <c r="H80" i="97"/>
  <c r="G80" i="97"/>
  <c r="H81" i="97"/>
  <c r="G81" i="97"/>
  <c r="H82" i="97"/>
  <c r="G82" i="97"/>
  <c r="H83" i="97"/>
  <c r="G83" i="97"/>
  <c r="H84" i="97"/>
  <c r="G84" i="97"/>
  <c r="H85" i="97"/>
  <c r="G85" i="97"/>
  <c r="H64" i="104"/>
  <c r="G64" i="104"/>
  <c r="H65" i="104"/>
  <c r="G65" i="104"/>
  <c r="H66" i="104"/>
  <c r="G66" i="104"/>
  <c r="H67" i="104"/>
  <c r="G67" i="104"/>
  <c r="H68" i="104"/>
  <c r="G68" i="104"/>
  <c r="H69" i="104"/>
  <c r="G69" i="104"/>
  <c r="H70" i="104"/>
  <c r="G70" i="104"/>
  <c r="H64" i="90"/>
  <c r="G64" i="90"/>
  <c r="H65" i="90"/>
  <c r="G65" i="90"/>
  <c r="H66" i="90"/>
  <c r="G66" i="90"/>
  <c r="H67" i="90"/>
  <c r="G67" i="90"/>
  <c r="H68" i="90"/>
  <c r="G68" i="90"/>
  <c r="H69" i="90"/>
  <c r="G69" i="90"/>
  <c r="H70" i="90"/>
  <c r="G70" i="90"/>
  <c r="H64" i="96"/>
  <c r="G64" i="96"/>
  <c r="H65" i="96"/>
  <c r="G65" i="96"/>
  <c r="H66" i="96"/>
  <c r="G66" i="96"/>
  <c r="H67" i="96"/>
  <c r="G67" i="96"/>
  <c r="H68" i="96"/>
  <c r="G68" i="96"/>
  <c r="H69" i="96"/>
  <c r="G69" i="96"/>
  <c r="H70" i="96"/>
  <c r="G70" i="96"/>
  <c r="H63" i="95"/>
  <c r="G63" i="95"/>
  <c r="H64" i="95"/>
  <c r="G64" i="95"/>
  <c r="H65" i="95"/>
  <c r="G65" i="95"/>
  <c r="H66" i="95"/>
  <c r="G66" i="95"/>
  <c r="H67" i="95"/>
  <c r="G67" i="95"/>
  <c r="H68" i="95"/>
  <c r="G68" i="95"/>
  <c r="H69" i="95"/>
  <c r="G69" i="95"/>
  <c r="H63" i="94"/>
  <c r="G63" i="94"/>
  <c r="H64" i="94"/>
  <c r="G64" i="94"/>
  <c r="H65" i="94"/>
  <c r="G65" i="94"/>
  <c r="H66" i="94"/>
  <c r="G66" i="94"/>
  <c r="H67" i="94"/>
  <c r="G67" i="94"/>
  <c r="H68" i="94"/>
  <c r="G68" i="94"/>
  <c r="H69" i="94"/>
  <c r="G69" i="94"/>
  <c r="H63" i="93"/>
  <c r="G63" i="93"/>
  <c r="H64" i="93"/>
  <c r="G64" i="93"/>
  <c r="H65" i="93"/>
  <c r="G65" i="93"/>
  <c r="H66" i="93"/>
  <c r="G66" i="93"/>
  <c r="H67" i="93"/>
  <c r="G67" i="93"/>
  <c r="H68" i="93"/>
  <c r="G68" i="93"/>
  <c r="H69" i="93"/>
  <c r="G69" i="93"/>
  <c r="H64" i="92"/>
  <c r="G64" i="92"/>
  <c r="H65" i="92"/>
  <c r="G65" i="92"/>
  <c r="H66" i="92"/>
  <c r="G66" i="92"/>
  <c r="H67" i="92"/>
  <c r="G67" i="92"/>
  <c r="H68" i="92"/>
  <c r="G68" i="92"/>
  <c r="H69" i="92"/>
  <c r="G69" i="92"/>
  <c r="H70" i="92"/>
  <c r="G70" i="92"/>
  <c r="O55" i="107"/>
  <c r="P55" i="107" s="1"/>
  <c r="Q55" i="107" s="1"/>
  <c r="R55" i="107" s="1"/>
  <c r="T47" i="107"/>
  <c r="S47" i="107"/>
  <c r="U47" i="107" s="1"/>
  <c r="F71" i="108"/>
  <c r="H63" i="108"/>
  <c r="G63" i="108"/>
  <c r="M71" i="108"/>
  <c r="O63" i="108"/>
  <c r="N63" i="108"/>
  <c r="F72" i="108"/>
  <c r="H64" i="108"/>
  <c r="G64" i="108"/>
  <c r="F73" i="108"/>
  <c r="H65" i="108"/>
  <c r="G65" i="108"/>
  <c r="F74" i="108"/>
  <c r="H66" i="108"/>
  <c r="G66" i="108"/>
  <c r="F75" i="108"/>
  <c r="H67" i="108"/>
  <c r="G67" i="108"/>
  <c r="F76" i="108"/>
  <c r="H68" i="108"/>
  <c r="G68" i="108"/>
  <c r="F77" i="108"/>
  <c r="H69" i="108"/>
  <c r="G69" i="108"/>
  <c r="N55" i="41"/>
  <c r="U40" i="90"/>
  <c r="V40" i="90" s="1"/>
  <c r="W40" i="90" s="1"/>
  <c r="F71" i="107"/>
  <c r="H63" i="107"/>
  <c r="G63" i="107"/>
  <c r="T55" i="107"/>
  <c r="S55" i="107"/>
  <c r="U55" i="107" s="1"/>
  <c r="M71" i="107"/>
  <c r="N71" i="107" s="1"/>
  <c r="N63" i="107"/>
  <c r="F72" i="107"/>
  <c r="H64" i="107"/>
  <c r="G64" i="107"/>
  <c r="F73" i="107"/>
  <c r="H65" i="107"/>
  <c r="G65" i="107"/>
  <c r="F74" i="107"/>
  <c r="H66" i="107"/>
  <c r="G66" i="107"/>
  <c r="F75" i="107"/>
  <c r="H67" i="107"/>
  <c r="G67" i="107"/>
  <c r="F76" i="107"/>
  <c r="H68" i="107"/>
  <c r="G68" i="107"/>
  <c r="F77" i="107"/>
  <c r="G77" i="107" s="1"/>
  <c r="H77" i="107" s="1"/>
  <c r="G69" i="107"/>
  <c r="H69" i="107" s="1"/>
  <c r="F71" i="106"/>
  <c r="H63" i="106"/>
  <c r="G63" i="106"/>
  <c r="M71" i="106"/>
  <c r="O71" i="106" s="1"/>
  <c r="N63" i="106"/>
  <c r="F72" i="106"/>
  <c r="H64" i="106"/>
  <c r="G64" i="106"/>
  <c r="F73" i="106"/>
  <c r="H65" i="106"/>
  <c r="G65" i="106"/>
  <c r="F74" i="106"/>
  <c r="H66" i="106"/>
  <c r="G66" i="106"/>
  <c r="F75" i="106"/>
  <c r="H67" i="106"/>
  <c r="G67" i="106"/>
  <c r="F76" i="106"/>
  <c r="H68" i="106"/>
  <c r="G68" i="106"/>
  <c r="F77" i="106"/>
  <c r="H69" i="106"/>
  <c r="G69" i="106"/>
  <c r="M55" i="94"/>
  <c r="N47" i="94"/>
  <c r="O47" i="94" s="1"/>
  <c r="P47" i="94" s="1"/>
  <c r="R31" i="94"/>
  <c r="M48" i="92"/>
  <c r="F55" i="91"/>
  <c r="F56" i="91"/>
  <c r="F57" i="91"/>
  <c r="F58" i="91"/>
  <c r="F59" i="91"/>
  <c r="F67" i="91" s="1"/>
  <c r="F60" i="91"/>
  <c r="F61" i="91"/>
  <c r="F71" i="105"/>
  <c r="H63" i="105"/>
  <c r="G63" i="105"/>
  <c r="M71" i="105"/>
  <c r="O71" i="105" s="1"/>
  <c r="N63" i="105"/>
  <c r="F72" i="105"/>
  <c r="H64" i="105"/>
  <c r="G64" i="105"/>
  <c r="F73" i="105"/>
  <c r="H65" i="105"/>
  <c r="G65" i="105"/>
  <c r="F74" i="105"/>
  <c r="H66" i="105"/>
  <c r="G66" i="105"/>
  <c r="F75" i="105"/>
  <c r="H67" i="105"/>
  <c r="G67" i="105"/>
  <c r="F76" i="105"/>
  <c r="H68" i="105"/>
  <c r="G68" i="105"/>
  <c r="F77" i="105"/>
  <c r="H69" i="105"/>
  <c r="G69" i="105"/>
  <c r="N31" i="97"/>
  <c r="O31" i="97" s="1"/>
  <c r="M39" i="97"/>
  <c r="T32" i="104"/>
  <c r="U24" i="104"/>
  <c r="V24" i="104" s="1"/>
  <c r="W24" i="104" s="1"/>
  <c r="U15" i="100"/>
  <c r="V15" i="100" s="1"/>
  <c r="W15" i="100" s="1"/>
  <c r="X15" i="100" s="1"/>
  <c r="T23" i="100"/>
  <c r="U15" i="99"/>
  <c r="X15" i="99" s="1"/>
  <c r="Y15" i="99" s="1"/>
  <c r="Z15" i="99" s="1"/>
  <c r="AA15" i="99" s="1"/>
  <c r="AB15" i="99" s="1"/>
  <c r="AC15" i="99" s="1"/>
  <c r="T23" i="99"/>
  <c r="N39" i="95"/>
  <c r="O39" i="95" s="1"/>
  <c r="P39" i="95" s="1"/>
  <c r="Q39" i="95" s="1"/>
  <c r="R39" i="95" s="1"/>
  <c r="M47" i="95"/>
  <c r="F71" i="88"/>
  <c r="H63" i="88"/>
  <c r="G63" i="88"/>
  <c r="F72" i="88"/>
  <c r="H64" i="88"/>
  <c r="G64" i="88"/>
  <c r="F73" i="88"/>
  <c r="H65" i="88"/>
  <c r="G65" i="88"/>
  <c r="F74" i="88"/>
  <c r="H66" i="88"/>
  <c r="G66" i="88"/>
  <c r="H67" i="88"/>
  <c r="F75" i="88"/>
  <c r="G67" i="88"/>
  <c r="H68" i="88"/>
  <c r="F76" i="88"/>
  <c r="G68" i="88"/>
  <c r="H69" i="88"/>
  <c r="F77" i="88"/>
  <c r="G69" i="88"/>
  <c r="F70" i="103"/>
  <c r="H62" i="103"/>
  <c r="G62" i="103"/>
  <c r="M70" i="103"/>
  <c r="O62" i="103"/>
  <c r="P62" i="103" s="1"/>
  <c r="N62" i="103"/>
  <c r="F71" i="103"/>
  <c r="H63" i="103"/>
  <c r="G63" i="103"/>
  <c r="F72" i="103"/>
  <c r="H64" i="103"/>
  <c r="G64" i="103"/>
  <c r="F73" i="103"/>
  <c r="H65" i="103"/>
  <c r="G65" i="103"/>
  <c r="F74" i="103"/>
  <c r="H66" i="103"/>
  <c r="G66" i="103"/>
  <c r="F75" i="103"/>
  <c r="H67" i="103"/>
  <c r="G67" i="103"/>
  <c r="F76" i="103"/>
  <c r="H68" i="103"/>
  <c r="G68" i="103"/>
  <c r="U16" i="101"/>
  <c r="V16" i="101" s="1"/>
  <c r="W16" i="101" s="1"/>
  <c r="X16" i="101" s="1"/>
  <c r="Y16" i="101" s="1"/>
  <c r="U16" i="96"/>
  <c r="T24" i="96" s="1"/>
  <c r="V8" i="96"/>
  <c r="N24" i="96"/>
  <c r="M32" i="96"/>
  <c r="M40" i="96" s="1"/>
  <c r="M48" i="96" s="1"/>
  <c r="M56" i="96" s="1"/>
  <c r="M63" i="41"/>
  <c r="H75" i="72"/>
  <c r="G75" i="72"/>
  <c r="W55" i="86"/>
  <c r="P55" i="86"/>
  <c r="H70" i="85"/>
  <c r="G70" i="85"/>
  <c r="H71" i="85"/>
  <c r="G71" i="85"/>
  <c r="H72" i="85"/>
  <c r="G72" i="85"/>
  <c r="H73" i="85"/>
  <c r="G73" i="85"/>
  <c r="H74" i="85"/>
  <c r="G74" i="85"/>
  <c r="H75" i="85"/>
  <c r="G75" i="85"/>
  <c r="H76" i="85"/>
  <c r="N62" i="85"/>
  <c r="M70" i="85"/>
  <c r="Q63" i="74"/>
  <c r="R63" i="74" s="1"/>
  <c r="S63" i="74" s="1"/>
  <c r="P63" i="74"/>
  <c r="O63" i="74"/>
  <c r="Y47" i="74"/>
  <c r="X47" i="74"/>
  <c r="U55" i="74"/>
  <c r="V55" i="74" s="1"/>
  <c r="T55" i="74"/>
  <c r="W55" i="74" s="1"/>
  <c r="M71" i="74"/>
  <c r="H63" i="74"/>
  <c r="G63" i="74"/>
  <c r="H64" i="74"/>
  <c r="G64" i="74"/>
  <c r="H65" i="74"/>
  <c r="G65" i="74"/>
  <c r="H66" i="74"/>
  <c r="G66" i="74"/>
  <c r="H67" i="74"/>
  <c r="G67" i="74"/>
  <c r="H68" i="74"/>
  <c r="G68" i="74"/>
  <c r="H69" i="74"/>
  <c r="G69" i="74"/>
  <c r="Q55" i="87"/>
  <c r="R55" i="87" s="1"/>
  <c r="S55" i="87" s="1"/>
  <c r="T55" i="87" s="1"/>
  <c r="U55" i="87" s="1"/>
  <c r="G63" i="87"/>
  <c r="M71" i="87"/>
  <c r="N71" i="87" s="1"/>
  <c r="N63" i="87"/>
  <c r="G65" i="87"/>
  <c r="H63" i="73"/>
  <c r="G63" i="73"/>
  <c r="H65" i="73"/>
  <c r="G65" i="73"/>
  <c r="H68" i="73"/>
  <c r="G68" i="73"/>
  <c r="G69" i="73"/>
  <c r="H69" i="73" s="1"/>
  <c r="H63" i="72"/>
  <c r="G63" i="72"/>
  <c r="H65" i="72"/>
  <c r="G65" i="72"/>
  <c r="H68" i="72"/>
  <c r="G68" i="72"/>
  <c r="H69" i="72"/>
  <c r="G69" i="72"/>
  <c r="H63" i="86"/>
  <c r="G63" i="86"/>
  <c r="H65" i="86"/>
  <c r="G65" i="86"/>
  <c r="H68" i="86"/>
  <c r="G68" i="86"/>
  <c r="H69" i="86"/>
  <c r="G69" i="86"/>
  <c r="H63" i="41"/>
  <c r="G63" i="41"/>
  <c r="H65" i="41"/>
  <c r="G65" i="41"/>
  <c r="H68" i="41"/>
  <c r="G68" i="41"/>
  <c r="G69" i="41"/>
  <c r="H69" i="41" s="1"/>
  <c r="H63" i="39"/>
  <c r="G63" i="39"/>
  <c r="H65" i="39"/>
  <c r="G65" i="39"/>
  <c r="H68" i="39"/>
  <c r="G68" i="39"/>
  <c r="H69" i="39"/>
  <c r="G69" i="39"/>
  <c r="G77" i="67"/>
  <c r="H77" i="67"/>
  <c r="G76" i="67"/>
  <c r="H76" i="67"/>
  <c r="G73" i="67"/>
  <c r="H73" i="67"/>
  <c r="G71" i="67"/>
  <c r="H71" i="67"/>
  <c r="S31" i="72"/>
  <c r="AD31" i="72" s="1"/>
  <c r="AC31" i="72"/>
  <c r="U71" i="86"/>
  <c r="V63" i="86"/>
  <c r="N71" i="86"/>
  <c r="N63" i="86"/>
  <c r="Q31" i="75"/>
  <c r="R31" i="75" s="1"/>
  <c r="S31" i="75" s="1"/>
  <c r="T31" i="75" s="1"/>
  <c r="AE71" i="75"/>
  <c r="AF63" i="75"/>
  <c r="U31" i="75"/>
  <c r="O31" i="75"/>
  <c r="C36" i="75"/>
  <c r="C39" i="75"/>
  <c r="C32" i="75"/>
  <c r="C33" i="75" s="1"/>
  <c r="G31" i="75"/>
  <c r="H31" i="75" s="1"/>
  <c r="F39" i="75"/>
  <c r="G44" i="75"/>
  <c r="H44" i="75" s="1"/>
  <c r="F52" i="75"/>
  <c r="N39" i="71"/>
  <c r="U39" i="71"/>
  <c r="Y7" i="74"/>
  <c r="X7" i="74"/>
  <c r="N47" i="73"/>
  <c r="O47" i="73" s="1"/>
  <c r="P47" i="73" s="1"/>
  <c r="Q47" i="73" s="1"/>
  <c r="R47" i="73" s="1"/>
  <c r="S47" i="73" s="1"/>
  <c r="T47" i="73" s="1"/>
  <c r="N39" i="73"/>
  <c r="O39" i="73" s="1"/>
  <c r="C71" i="83"/>
  <c r="C64" i="83"/>
  <c r="F71" i="83"/>
  <c r="G63" i="83"/>
  <c r="H63" i="83" s="1"/>
  <c r="M71" i="83"/>
  <c r="N63" i="83"/>
  <c r="O63" i="83" s="1"/>
  <c r="P63" i="83" s="1"/>
  <c r="Q63" i="83" s="1"/>
  <c r="F72" i="83"/>
  <c r="G64" i="83"/>
  <c r="H64" i="83" s="1"/>
  <c r="N71" i="79"/>
  <c r="O71" i="79" s="1"/>
  <c r="P71" i="79" s="1"/>
  <c r="Q71" i="79" s="1"/>
  <c r="M79" i="79"/>
  <c r="G72" i="79"/>
  <c r="H72" i="79" s="1"/>
  <c r="F80" i="79"/>
  <c r="G79" i="79"/>
  <c r="H79" i="79" s="1"/>
  <c r="F87" i="79"/>
  <c r="P30" i="66"/>
  <c r="M38" i="66"/>
  <c r="N30" i="66"/>
  <c r="Q30" i="66" s="1"/>
  <c r="O30" i="66"/>
  <c r="C71" i="79"/>
  <c r="C64" i="79"/>
  <c r="M71" i="77"/>
  <c r="F72" i="77"/>
  <c r="F49" i="75"/>
  <c r="G49" i="75" s="1"/>
  <c r="H49" i="75" s="1"/>
  <c r="M47" i="75"/>
  <c r="N39" i="75"/>
  <c r="P39" i="75" s="1"/>
  <c r="F48" i="75"/>
  <c r="G48" i="75" s="1"/>
  <c r="H48" i="75" s="1"/>
  <c r="M55" i="73"/>
  <c r="N55" i="73" s="1"/>
  <c r="O55" i="73" s="1"/>
  <c r="P55" i="73" s="1"/>
  <c r="Q55" i="73" s="1"/>
  <c r="R55" i="73" s="1"/>
  <c r="S55" i="73" s="1"/>
  <c r="T55" i="73" s="1"/>
  <c r="N35" i="68"/>
  <c r="O35" i="68" s="1"/>
  <c r="P35" i="68" s="1"/>
  <c r="M42" i="68"/>
  <c r="R31" i="72"/>
  <c r="Q31" i="72"/>
  <c r="U31" i="72"/>
  <c r="P31" i="72"/>
  <c r="W31" i="72" s="1"/>
  <c r="X31" i="72" s="1"/>
  <c r="Y31" i="72" s="1"/>
  <c r="Z31" i="72" s="1"/>
  <c r="AA31" i="72" s="1"/>
  <c r="AB31" i="72" s="1"/>
  <c r="T31" i="72"/>
  <c r="O31" i="72"/>
  <c r="V31" i="72"/>
  <c r="M47" i="72"/>
  <c r="N39" i="72"/>
  <c r="M39" i="71"/>
  <c r="L39" i="71"/>
  <c r="K39" i="71"/>
  <c r="G39" i="71"/>
  <c r="V39" i="71" s="1"/>
  <c r="J39" i="71"/>
  <c r="I39" i="71"/>
  <c r="H39" i="71"/>
  <c r="O39" i="71" s="1"/>
  <c r="P39" i="71" s="1"/>
  <c r="Q39" i="71" s="1"/>
  <c r="R39" i="71" s="1"/>
  <c r="S39" i="71" s="1"/>
  <c r="T39" i="71" s="1"/>
  <c r="E47" i="71"/>
  <c r="F47" i="71" s="1"/>
  <c r="N31" i="67"/>
  <c r="O31" i="67" s="1"/>
  <c r="M39" i="67"/>
  <c r="W39" i="67"/>
  <c r="X39" i="67" s="1"/>
  <c r="V47" i="67"/>
  <c r="O39" i="39"/>
  <c r="M47" i="39"/>
  <c r="N39" i="39"/>
  <c r="N39" i="40"/>
  <c r="Q39" i="40" s="1"/>
  <c r="R39" i="40" s="1"/>
  <c r="S39" i="40" s="1"/>
  <c r="T39" i="40" s="1"/>
  <c r="U39" i="40" s="1"/>
  <c r="M47" i="40"/>
  <c r="H85" i="96" l="1"/>
  <c r="G85" i="96"/>
  <c r="H84" i="94"/>
  <c r="G84" i="94"/>
  <c r="H86" i="90"/>
  <c r="G86" i="90"/>
  <c r="H85" i="90"/>
  <c r="G85" i="90"/>
  <c r="H84" i="90"/>
  <c r="G84" i="90"/>
  <c r="H83" i="90"/>
  <c r="G83" i="90"/>
  <c r="H82" i="90"/>
  <c r="G82" i="90"/>
  <c r="H81" i="90"/>
  <c r="G81" i="90"/>
  <c r="H80" i="90"/>
  <c r="G80" i="90"/>
  <c r="F85" i="100"/>
  <c r="H77" i="100"/>
  <c r="G77" i="100"/>
  <c r="F84" i="100"/>
  <c r="H76" i="100"/>
  <c r="G76" i="100"/>
  <c r="F83" i="100"/>
  <c r="H75" i="100"/>
  <c r="G75" i="100"/>
  <c r="F82" i="100"/>
  <c r="H74" i="100"/>
  <c r="G74" i="100"/>
  <c r="F81" i="100"/>
  <c r="H73" i="100"/>
  <c r="G73" i="100"/>
  <c r="F80" i="100"/>
  <c r="H72" i="100"/>
  <c r="G72" i="100"/>
  <c r="F79" i="100"/>
  <c r="H71" i="100"/>
  <c r="G71" i="100"/>
  <c r="H85" i="95"/>
  <c r="G85" i="95"/>
  <c r="H84" i="95"/>
  <c r="G84" i="95"/>
  <c r="H83" i="95"/>
  <c r="G83" i="95"/>
  <c r="H82" i="95"/>
  <c r="G82" i="95"/>
  <c r="H81" i="95"/>
  <c r="G81" i="95"/>
  <c r="H80" i="95"/>
  <c r="G80" i="95"/>
  <c r="H79" i="95"/>
  <c r="G79" i="95"/>
  <c r="Q47" i="94"/>
  <c r="U47" i="94" s="1"/>
  <c r="V47" i="94" s="1"/>
  <c r="T47" i="94"/>
  <c r="H85" i="93"/>
  <c r="G85" i="93"/>
  <c r="H84" i="93"/>
  <c r="G84" i="93"/>
  <c r="H83" i="93"/>
  <c r="G83" i="93"/>
  <c r="H82" i="93"/>
  <c r="G82" i="93"/>
  <c r="H81" i="93"/>
  <c r="G81" i="93"/>
  <c r="H80" i="93"/>
  <c r="G80" i="93"/>
  <c r="H79" i="93"/>
  <c r="G79" i="93"/>
  <c r="H86" i="92"/>
  <c r="G86" i="92"/>
  <c r="H85" i="92"/>
  <c r="G85" i="92"/>
  <c r="H84" i="92"/>
  <c r="G84" i="92"/>
  <c r="H83" i="92"/>
  <c r="G83" i="92"/>
  <c r="H82" i="92"/>
  <c r="G82" i="92"/>
  <c r="H81" i="92"/>
  <c r="G81" i="92"/>
  <c r="H80" i="92"/>
  <c r="G80" i="92"/>
  <c r="Q65" i="103"/>
  <c r="R62" i="103" s="1"/>
  <c r="O63" i="107"/>
  <c r="P63" i="107" s="1"/>
  <c r="Q63" i="107" s="1"/>
  <c r="R63" i="107" s="1"/>
  <c r="O71" i="107"/>
  <c r="P71" i="107" s="1"/>
  <c r="Q71" i="107" s="1"/>
  <c r="R71" i="107" s="1"/>
  <c r="H77" i="108"/>
  <c r="G77" i="108"/>
  <c r="H76" i="108"/>
  <c r="G76" i="108"/>
  <c r="H75" i="108"/>
  <c r="G75" i="108"/>
  <c r="H74" i="108"/>
  <c r="G74" i="108"/>
  <c r="H73" i="108"/>
  <c r="G73" i="108"/>
  <c r="H72" i="108"/>
  <c r="G72" i="108"/>
  <c r="O71" i="108"/>
  <c r="N71" i="108"/>
  <c r="H71" i="108"/>
  <c r="G71" i="108"/>
  <c r="U48" i="90"/>
  <c r="V48" i="90" s="1"/>
  <c r="W48" i="90" s="1"/>
  <c r="H76" i="107"/>
  <c r="G76" i="107"/>
  <c r="H75" i="107"/>
  <c r="G75" i="107"/>
  <c r="H74" i="107"/>
  <c r="G74" i="107"/>
  <c r="H73" i="107"/>
  <c r="G73" i="107"/>
  <c r="H72" i="107"/>
  <c r="G72" i="107"/>
  <c r="T63" i="107"/>
  <c r="S63" i="107"/>
  <c r="U63" i="107" s="1"/>
  <c r="T71" i="107"/>
  <c r="S71" i="107"/>
  <c r="U71" i="107" s="1"/>
  <c r="H71" i="107"/>
  <c r="G71" i="107"/>
  <c r="H77" i="106"/>
  <c r="G77" i="106"/>
  <c r="H76" i="106"/>
  <c r="G76" i="106"/>
  <c r="H75" i="106"/>
  <c r="G75" i="106"/>
  <c r="H74" i="106"/>
  <c r="G74" i="106"/>
  <c r="H73" i="106"/>
  <c r="G73" i="106"/>
  <c r="H72" i="106"/>
  <c r="G72" i="106"/>
  <c r="N71" i="106"/>
  <c r="H71" i="106"/>
  <c r="G71" i="106"/>
  <c r="N56" i="96"/>
  <c r="M64" i="96"/>
  <c r="N64" i="96" s="1"/>
  <c r="M63" i="94"/>
  <c r="N63" i="94" s="1"/>
  <c r="O63" i="94" s="1"/>
  <c r="P63" i="94" s="1"/>
  <c r="N55" i="94"/>
  <c r="O55" i="94" s="1"/>
  <c r="P55" i="94" s="1"/>
  <c r="R39" i="94"/>
  <c r="M56" i="92"/>
  <c r="N48" i="92"/>
  <c r="O48" i="92" s="1"/>
  <c r="P48" i="92" s="1"/>
  <c r="Q48" i="92" s="1"/>
  <c r="G61" i="91"/>
  <c r="H61" i="91"/>
  <c r="G60" i="91"/>
  <c r="H60" i="91"/>
  <c r="G59" i="91"/>
  <c r="H59" i="91"/>
  <c r="G58" i="91"/>
  <c r="H58" i="91"/>
  <c r="G57" i="91"/>
  <c r="H57" i="91"/>
  <c r="G56" i="91"/>
  <c r="H56" i="91"/>
  <c r="G55" i="91"/>
  <c r="H55" i="91"/>
  <c r="F69" i="91"/>
  <c r="F68" i="91"/>
  <c r="H77" i="105"/>
  <c r="G77" i="105"/>
  <c r="H76" i="105"/>
  <c r="G76" i="105"/>
  <c r="H75" i="105"/>
  <c r="G75" i="105"/>
  <c r="H74" i="105"/>
  <c r="G74" i="105"/>
  <c r="H73" i="105"/>
  <c r="G73" i="105"/>
  <c r="H72" i="105"/>
  <c r="G72" i="105"/>
  <c r="N71" i="105"/>
  <c r="H71" i="105"/>
  <c r="G71" i="105"/>
  <c r="N39" i="97"/>
  <c r="O39" i="97" s="1"/>
  <c r="M47" i="97"/>
  <c r="T40" i="104"/>
  <c r="U32" i="104"/>
  <c r="V32" i="104" s="1"/>
  <c r="W32" i="104" s="1"/>
  <c r="U23" i="100"/>
  <c r="V23" i="100" s="1"/>
  <c r="W23" i="100" s="1"/>
  <c r="X23" i="100" s="1"/>
  <c r="T31" i="100"/>
  <c r="U23" i="99"/>
  <c r="X23" i="99" s="1"/>
  <c r="Y23" i="99" s="1"/>
  <c r="Z23" i="99" s="1"/>
  <c r="AA23" i="99" s="1"/>
  <c r="AB23" i="99" s="1"/>
  <c r="AC23" i="99" s="1"/>
  <c r="T31" i="99"/>
  <c r="N47" i="95"/>
  <c r="O47" i="95" s="1"/>
  <c r="P47" i="95" s="1"/>
  <c r="Q47" i="95" s="1"/>
  <c r="R47" i="95" s="1"/>
  <c r="M55" i="95"/>
  <c r="H77" i="88"/>
  <c r="F85" i="88"/>
  <c r="G77" i="88"/>
  <c r="H76" i="88"/>
  <c r="F84" i="88"/>
  <c r="G76" i="88"/>
  <c r="H75" i="88"/>
  <c r="F83" i="88"/>
  <c r="G75" i="88"/>
  <c r="G74" i="88"/>
  <c r="F82" i="88"/>
  <c r="H74" i="88"/>
  <c r="H73" i="88"/>
  <c r="F81" i="88"/>
  <c r="G73" i="88"/>
  <c r="F80" i="88"/>
  <c r="H72" i="88"/>
  <c r="G72" i="88"/>
  <c r="H71" i="88"/>
  <c r="F79" i="88"/>
  <c r="G71" i="88"/>
  <c r="H76" i="103"/>
  <c r="G76" i="103"/>
  <c r="H75" i="103"/>
  <c r="G75" i="103"/>
  <c r="H74" i="103"/>
  <c r="G74" i="103"/>
  <c r="H73" i="103"/>
  <c r="G73" i="103"/>
  <c r="H72" i="103"/>
  <c r="G72" i="103"/>
  <c r="H71" i="103"/>
  <c r="G71" i="103"/>
  <c r="O70" i="103"/>
  <c r="P70" i="103" s="1"/>
  <c r="N70" i="103"/>
  <c r="H70" i="103"/>
  <c r="G70" i="103"/>
  <c r="U24" i="101"/>
  <c r="V24" i="101" s="1"/>
  <c r="W24" i="101" s="1"/>
  <c r="X24" i="101" s="1"/>
  <c r="Y24" i="101" s="1"/>
  <c r="U24" i="96"/>
  <c r="T32" i="96" s="1"/>
  <c r="V16" i="96"/>
  <c r="N32" i="96"/>
  <c r="M71" i="41"/>
  <c r="N63" i="41"/>
  <c r="N70" i="85"/>
  <c r="O70" i="85"/>
  <c r="P70" i="85" s="1"/>
  <c r="Q73" i="85" s="1"/>
  <c r="R70" i="85" s="1"/>
  <c r="W63" i="86"/>
  <c r="P63" i="86"/>
  <c r="W71" i="86"/>
  <c r="P71" i="86"/>
  <c r="N71" i="74"/>
  <c r="M79" i="74"/>
  <c r="Q71" i="74"/>
  <c r="R71" i="74" s="1"/>
  <c r="S71" i="74" s="1"/>
  <c r="P71" i="74"/>
  <c r="O71" i="74"/>
  <c r="Y55" i="74"/>
  <c r="X55" i="74"/>
  <c r="U63" i="74"/>
  <c r="V63" i="74" s="1"/>
  <c r="T63" i="74"/>
  <c r="W63" i="74" s="1"/>
  <c r="H77" i="74"/>
  <c r="G77" i="74"/>
  <c r="H76" i="74"/>
  <c r="G76" i="74"/>
  <c r="H75" i="74"/>
  <c r="G75" i="74"/>
  <c r="H74" i="74"/>
  <c r="G74" i="74"/>
  <c r="H73" i="74"/>
  <c r="G73" i="74"/>
  <c r="H72" i="74"/>
  <c r="G72" i="74"/>
  <c r="H71" i="74"/>
  <c r="G71" i="74"/>
  <c r="Q63" i="87"/>
  <c r="R63" i="87" s="1"/>
  <c r="S63" i="87" s="1"/>
  <c r="T63" i="87" s="1"/>
  <c r="U63" i="87" s="1"/>
  <c r="Q71" i="87"/>
  <c r="R71" i="87" s="1"/>
  <c r="S71" i="87" s="1"/>
  <c r="T71" i="87" s="1"/>
  <c r="U71" i="87" s="1"/>
  <c r="G73" i="87"/>
  <c r="G71" i="87"/>
  <c r="H85" i="74"/>
  <c r="G85" i="74"/>
  <c r="H84" i="74"/>
  <c r="G84" i="74"/>
  <c r="H81" i="74"/>
  <c r="G81" i="74"/>
  <c r="H79" i="74"/>
  <c r="G79" i="74"/>
  <c r="H77" i="73"/>
  <c r="G77" i="73"/>
  <c r="H73" i="73"/>
  <c r="G73" i="73"/>
  <c r="H71" i="73"/>
  <c r="G71" i="73"/>
  <c r="H77" i="72"/>
  <c r="G77" i="72"/>
  <c r="H76" i="72"/>
  <c r="G76" i="72"/>
  <c r="H73" i="72"/>
  <c r="G73" i="72"/>
  <c r="H71" i="72"/>
  <c r="G71" i="72"/>
  <c r="H77" i="86"/>
  <c r="G77" i="86"/>
  <c r="H76" i="86"/>
  <c r="G76" i="86"/>
  <c r="H73" i="86"/>
  <c r="G73" i="86"/>
  <c r="H71" i="86"/>
  <c r="G71" i="86"/>
  <c r="H76" i="41"/>
  <c r="G76" i="41"/>
  <c r="H73" i="41"/>
  <c r="G73" i="41"/>
  <c r="H71" i="41"/>
  <c r="G71" i="41"/>
  <c r="H77" i="39"/>
  <c r="G77" i="39"/>
  <c r="H76" i="39"/>
  <c r="G76" i="39"/>
  <c r="H73" i="39"/>
  <c r="G73" i="39"/>
  <c r="H71" i="39"/>
  <c r="G71" i="39"/>
  <c r="H79" i="67"/>
  <c r="G79" i="67"/>
  <c r="H81" i="67"/>
  <c r="G81" i="67"/>
  <c r="H84" i="67"/>
  <c r="G84" i="67"/>
  <c r="H85" i="67"/>
  <c r="G85" i="67"/>
  <c r="P39" i="73"/>
  <c r="Q39" i="73" s="1"/>
  <c r="R39" i="73" s="1"/>
  <c r="S39" i="73" s="1"/>
  <c r="T39" i="73" s="1"/>
  <c r="S39" i="72"/>
  <c r="AD39" i="72" s="1"/>
  <c r="AC39" i="72"/>
  <c r="V71" i="86"/>
  <c r="Q39" i="75"/>
  <c r="R39" i="75" s="1"/>
  <c r="S39" i="75" s="1"/>
  <c r="T39" i="75" s="1"/>
  <c r="AE79" i="75"/>
  <c r="AF71" i="75"/>
  <c r="U39" i="75"/>
  <c r="O39" i="75"/>
  <c r="F60" i="75"/>
  <c r="G52" i="75"/>
  <c r="H52" i="75" s="1"/>
  <c r="G39" i="75"/>
  <c r="H39" i="75" s="1"/>
  <c r="F47" i="75"/>
  <c r="C44" i="75"/>
  <c r="C47" i="75"/>
  <c r="C40" i="75"/>
  <c r="C41" i="75" s="1"/>
  <c r="G72" i="77"/>
  <c r="H72" i="77" s="1"/>
  <c r="F80" i="77"/>
  <c r="N71" i="77"/>
  <c r="O71" i="77" s="1"/>
  <c r="P71" i="77" s="1"/>
  <c r="Q71" i="77" s="1"/>
  <c r="R71" i="77" s="1"/>
  <c r="S71" i="77" s="1"/>
  <c r="T71" i="77" s="1"/>
  <c r="U71" i="77" s="1"/>
  <c r="V71" i="77" s="1"/>
  <c r="M79" i="77"/>
  <c r="N47" i="71"/>
  <c r="U47" i="71"/>
  <c r="F80" i="83"/>
  <c r="G72" i="83"/>
  <c r="H72" i="83" s="1"/>
  <c r="M79" i="83"/>
  <c r="N71" i="83"/>
  <c r="O71" i="83" s="1"/>
  <c r="P71" i="83" s="1"/>
  <c r="Q71" i="83" s="1"/>
  <c r="F79" i="83"/>
  <c r="G71" i="83"/>
  <c r="H71" i="83" s="1"/>
  <c r="C79" i="83"/>
  <c r="C72" i="83"/>
  <c r="C72" i="79"/>
  <c r="C79" i="79"/>
  <c r="G87" i="79"/>
  <c r="H87" i="79" s="1"/>
  <c r="G80" i="79"/>
  <c r="H80" i="79" s="1"/>
  <c r="F88" i="79"/>
  <c r="N79" i="79"/>
  <c r="O79" i="79" s="1"/>
  <c r="P79" i="79" s="1"/>
  <c r="Q79" i="79" s="1"/>
  <c r="M87" i="79"/>
  <c r="F71" i="77"/>
  <c r="C71" i="77"/>
  <c r="N38" i="66"/>
  <c r="Q38" i="66" s="1"/>
  <c r="P38" i="66"/>
  <c r="O38" i="66"/>
  <c r="F57" i="75"/>
  <c r="G57" i="75" s="1"/>
  <c r="H57" i="75" s="1"/>
  <c r="M55" i="75"/>
  <c r="N47" i="75"/>
  <c r="P47" i="75" s="1"/>
  <c r="F56" i="75"/>
  <c r="G56" i="75" s="1"/>
  <c r="H56" i="75" s="1"/>
  <c r="M63" i="73"/>
  <c r="N63" i="73" s="1"/>
  <c r="O63" i="73" s="1"/>
  <c r="P63" i="73" s="1"/>
  <c r="Q63" i="73" s="1"/>
  <c r="R63" i="73" s="1"/>
  <c r="S63" i="73" s="1"/>
  <c r="T63" i="73" s="1"/>
  <c r="N42" i="68"/>
  <c r="O42" i="68" s="1"/>
  <c r="P42" i="68" s="1"/>
  <c r="M49" i="68"/>
  <c r="Q39" i="72"/>
  <c r="P39" i="72"/>
  <c r="W39" i="72" s="1"/>
  <c r="X39" i="72" s="1"/>
  <c r="Y39" i="72" s="1"/>
  <c r="Z39" i="72" s="1"/>
  <c r="AA39" i="72" s="1"/>
  <c r="AB39" i="72" s="1"/>
  <c r="O39" i="72"/>
  <c r="V39" i="72"/>
  <c r="U39" i="72"/>
  <c r="R39" i="72"/>
  <c r="T39" i="72"/>
  <c r="M55" i="72"/>
  <c r="N47" i="72"/>
  <c r="M47" i="71"/>
  <c r="L47" i="71"/>
  <c r="K47" i="71"/>
  <c r="J47" i="71"/>
  <c r="I47" i="71"/>
  <c r="G47" i="71"/>
  <c r="V47" i="71" s="1"/>
  <c r="H47" i="71"/>
  <c r="O47" i="71" s="1"/>
  <c r="P47" i="71" s="1"/>
  <c r="Q47" i="71" s="1"/>
  <c r="R47" i="71" s="1"/>
  <c r="S47" i="71" s="1"/>
  <c r="T47" i="71" s="1"/>
  <c r="E55" i="71"/>
  <c r="F55" i="71" s="1"/>
  <c r="N39" i="67"/>
  <c r="O39" i="67" s="1"/>
  <c r="M47" i="67"/>
  <c r="V55" i="67"/>
  <c r="W47" i="67"/>
  <c r="X47" i="67" s="1"/>
  <c r="O47" i="39"/>
  <c r="M55" i="39"/>
  <c r="N47" i="39"/>
  <c r="N47" i="40"/>
  <c r="Q47" i="40" s="1"/>
  <c r="R47" i="40" s="1"/>
  <c r="S47" i="40" s="1"/>
  <c r="T47" i="40" s="1"/>
  <c r="U47" i="40" s="1"/>
  <c r="M55" i="40"/>
  <c r="H79" i="100" l="1"/>
  <c r="G79" i="100"/>
  <c r="H80" i="100"/>
  <c r="G80" i="100"/>
  <c r="H81" i="100"/>
  <c r="G81" i="100"/>
  <c r="H82" i="100"/>
  <c r="G82" i="100"/>
  <c r="H83" i="100"/>
  <c r="G83" i="100"/>
  <c r="H84" i="100"/>
  <c r="G84" i="100"/>
  <c r="H85" i="100"/>
  <c r="G85" i="100"/>
  <c r="Q55" i="94"/>
  <c r="U55" i="94" s="1"/>
  <c r="V55" i="94" s="1"/>
  <c r="T55" i="94"/>
  <c r="Q63" i="94"/>
  <c r="U63" i="94" s="1"/>
  <c r="V63" i="94" s="1"/>
  <c r="T63" i="94"/>
  <c r="Q73" i="103"/>
  <c r="R70" i="103" s="1"/>
  <c r="U40" i="104"/>
  <c r="V40" i="104" s="1"/>
  <c r="W40" i="104" s="1"/>
  <c r="T48" i="104"/>
  <c r="N71" i="41"/>
  <c r="U56" i="90"/>
  <c r="V56" i="90" s="1"/>
  <c r="W56" i="90" s="1"/>
  <c r="U64" i="90"/>
  <c r="V64" i="90" s="1"/>
  <c r="W64" i="90" s="1"/>
  <c r="N47" i="97"/>
  <c r="O47" i="97" s="1"/>
  <c r="M55" i="97"/>
  <c r="U32" i="101"/>
  <c r="V32" i="101" s="1"/>
  <c r="W32" i="101" s="1"/>
  <c r="X32" i="101" s="1"/>
  <c r="Y32" i="101" s="1"/>
  <c r="U31" i="100"/>
  <c r="V31" i="100" s="1"/>
  <c r="W31" i="100" s="1"/>
  <c r="X31" i="100" s="1"/>
  <c r="T39" i="100"/>
  <c r="U31" i="99"/>
  <c r="X31" i="99" s="1"/>
  <c r="Y31" i="99" s="1"/>
  <c r="Z31" i="99" s="1"/>
  <c r="AA31" i="99" s="1"/>
  <c r="AB31" i="99" s="1"/>
  <c r="AC31" i="99" s="1"/>
  <c r="T39" i="99"/>
  <c r="R47" i="94"/>
  <c r="M64" i="92"/>
  <c r="N56" i="92"/>
  <c r="O56" i="92" s="1"/>
  <c r="P56" i="92" s="1"/>
  <c r="Q56" i="92" s="1"/>
  <c r="F63" i="91"/>
  <c r="F64" i="91"/>
  <c r="F65" i="91"/>
  <c r="F66" i="91"/>
  <c r="H68" i="91"/>
  <c r="G68" i="91"/>
  <c r="H69" i="91"/>
  <c r="G69" i="91"/>
  <c r="N55" i="95"/>
  <c r="O55" i="95" s="1"/>
  <c r="P55" i="95" s="1"/>
  <c r="Q55" i="95" s="1"/>
  <c r="R55" i="95" s="1"/>
  <c r="M63" i="95"/>
  <c r="H79" i="88"/>
  <c r="G79" i="88"/>
  <c r="H80" i="88"/>
  <c r="G80" i="88"/>
  <c r="H81" i="88"/>
  <c r="G81" i="88"/>
  <c r="H82" i="88"/>
  <c r="G82" i="88"/>
  <c r="H83" i="88"/>
  <c r="G83" i="88"/>
  <c r="H84" i="88"/>
  <c r="G84" i="88"/>
  <c r="H85" i="88"/>
  <c r="G85" i="88"/>
  <c r="U32" i="96"/>
  <c r="T40" i="96" s="1"/>
  <c r="V24" i="96"/>
  <c r="N40" i="96"/>
  <c r="N48" i="96"/>
  <c r="Y63" i="74"/>
  <c r="X63" i="74"/>
  <c r="U71" i="74"/>
  <c r="V71" i="74" s="1"/>
  <c r="T71" i="74"/>
  <c r="W71" i="74" s="1"/>
  <c r="H80" i="74"/>
  <c r="G80" i="74"/>
  <c r="H82" i="74"/>
  <c r="G82" i="74"/>
  <c r="H83" i="74"/>
  <c r="N79" i="74" s="1"/>
  <c r="G83" i="74"/>
  <c r="S47" i="72"/>
  <c r="AD47" i="72" s="1"/>
  <c r="AC47" i="72"/>
  <c r="Q47" i="75"/>
  <c r="R47" i="75" s="1"/>
  <c r="S47" i="75" s="1"/>
  <c r="T47" i="75" s="1"/>
  <c r="AE87" i="75"/>
  <c r="AF79" i="75"/>
  <c r="U47" i="75"/>
  <c r="O47" i="75"/>
  <c r="C52" i="75"/>
  <c r="C55" i="75"/>
  <c r="C48" i="75"/>
  <c r="C49" i="75" s="1"/>
  <c r="G47" i="75"/>
  <c r="H47" i="75" s="1"/>
  <c r="F55" i="75"/>
  <c r="G60" i="75"/>
  <c r="H60" i="75" s="1"/>
  <c r="F68" i="75"/>
  <c r="C72" i="77"/>
  <c r="C79" i="77"/>
  <c r="G71" i="77"/>
  <c r="H71" i="77" s="1"/>
  <c r="F79" i="77"/>
  <c r="N79" i="77"/>
  <c r="O79" i="77" s="1"/>
  <c r="P79" i="77" s="1"/>
  <c r="Q79" i="77" s="1"/>
  <c r="R79" i="77" s="1"/>
  <c r="S79" i="77" s="1"/>
  <c r="T79" i="77" s="1"/>
  <c r="U79" i="77" s="1"/>
  <c r="V79" i="77" s="1"/>
  <c r="M87" i="77"/>
  <c r="G80" i="77"/>
  <c r="H80" i="77" s="1"/>
  <c r="F88" i="77"/>
  <c r="N55" i="71"/>
  <c r="U55" i="71"/>
  <c r="C87" i="83"/>
  <c r="C80" i="83"/>
  <c r="F87" i="83"/>
  <c r="G79" i="83"/>
  <c r="H79" i="83" s="1"/>
  <c r="M87" i="83"/>
  <c r="N79" i="83"/>
  <c r="O79" i="83" s="1"/>
  <c r="P79" i="83" s="1"/>
  <c r="Q79" i="83" s="1"/>
  <c r="F88" i="83"/>
  <c r="G80" i="83"/>
  <c r="H80" i="83" s="1"/>
  <c r="N87" i="79"/>
  <c r="O87" i="79" s="1"/>
  <c r="P87" i="79" s="1"/>
  <c r="Q87" i="79" s="1"/>
  <c r="M95" i="79"/>
  <c r="G88" i="79"/>
  <c r="H88" i="79" s="1"/>
  <c r="C87" i="79"/>
  <c r="C80" i="79"/>
  <c r="F65" i="75"/>
  <c r="G65" i="75" s="1"/>
  <c r="H65" i="75" s="1"/>
  <c r="F64" i="75"/>
  <c r="G64" i="75" s="1"/>
  <c r="H64" i="75" s="1"/>
  <c r="F73" i="75"/>
  <c r="G73" i="75" s="1"/>
  <c r="H73" i="75" s="1"/>
  <c r="M63" i="75"/>
  <c r="N55" i="75"/>
  <c r="P55" i="75" s="1"/>
  <c r="M71" i="73"/>
  <c r="N71" i="73" s="1"/>
  <c r="O71" i="73" s="1"/>
  <c r="P71" i="73" s="1"/>
  <c r="Q71" i="73" s="1"/>
  <c r="R71" i="73" s="1"/>
  <c r="S71" i="73" s="1"/>
  <c r="T71" i="73" s="1"/>
  <c r="N49" i="68"/>
  <c r="O49" i="68" s="1"/>
  <c r="P49" i="68" s="1"/>
  <c r="M56" i="68"/>
  <c r="O47" i="72"/>
  <c r="V47" i="72"/>
  <c r="U47" i="72"/>
  <c r="T47" i="72"/>
  <c r="Q47" i="72"/>
  <c r="P47" i="72"/>
  <c r="W47" i="72" s="1"/>
  <c r="X47" i="72" s="1"/>
  <c r="Y47" i="72" s="1"/>
  <c r="Z47" i="72" s="1"/>
  <c r="AA47" i="72" s="1"/>
  <c r="AB47" i="72" s="1"/>
  <c r="R47" i="72"/>
  <c r="M63" i="72"/>
  <c r="M71" i="72" s="1"/>
  <c r="N71" i="72" s="1"/>
  <c r="N55" i="72"/>
  <c r="M55" i="71"/>
  <c r="G55" i="71"/>
  <c r="V55" i="71" s="1"/>
  <c r="L55" i="71"/>
  <c r="K55" i="71"/>
  <c r="J55" i="71"/>
  <c r="I55" i="71"/>
  <c r="H55" i="71"/>
  <c r="O55" i="71" s="1"/>
  <c r="P55" i="71" s="1"/>
  <c r="Q55" i="71" s="1"/>
  <c r="R55" i="71" s="1"/>
  <c r="S55" i="71" s="1"/>
  <c r="T55" i="71" s="1"/>
  <c r="E63" i="71"/>
  <c r="F63" i="71" s="1"/>
  <c r="N47" i="67"/>
  <c r="O47" i="67" s="1"/>
  <c r="M55" i="67"/>
  <c r="V63" i="67"/>
  <c r="W55" i="67"/>
  <c r="X55" i="67" s="1"/>
  <c r="O55" i="39"/>
  <c r="M63" i="39"/>
  <c r="N55" i="39"/>
  <c r="N55" i="40"/>
  <c r="Q55" i="40" s="1"/>
  <c r="R55" i="40" s="1"/>
  <c r="S55" i="40" s="1"/>
  <c r="T55" i="40" s="1"/>
  <c r="U55" i="40" s="1"/>
  <c r="M63" i="40"/>
  <c r="N63" i="95" l="1"/>
  <c r="O63" i="95" s="1"/>
  <c r="P63" i="95" s="1"/>
  <c r="Q63" i="95" s="1"/>
  <c r="R63" i="95" s="1"/>
  <c r="M71" i="95"/>
  <c r="N64" i="92"/>
  <c r="O64" i="92" s="1"/>
  <c r="P64" i="92" s="1"/>
  <c r="Q64" i="92" s="1"/>
  <c r="M72" i="92"/>
  <c r="U48" i="104"/>
  <c r="V48" i="104" s="1"/>
  <c r="W48" i="104" s="1"/>
  <c r="T56" i="104"/>
  <c r="N55" i="97"/>
  <c r="O55" i="97" s="1"/>
  <c r="M63" i="97"/>
  <c r="U40" i="101"/>
  <c r="V40" i="101" s="1"/>
  <c r="W40" i="101" s="1"/>
  <c r="X40" i="101" s="1"/>
  <c r="Y40" i="101" s="1"/>
  <c r="U39" i="100"/>
  <c r="V39" i="100" s="1"/>
  <c r="W39" i="100" s="1"/>
  <c r="X39" i="100" s="1"/>
  <c r="T47" i="100"/>
  <c r="U39" i="99"/>
  <c r="X39" i="99" s="1"/>
  <c r="Y39" i="99" s="1"/>
  <c r="Z39" i="99" s="1"/>
  <c r="AA39" i="99" s="1"/>
  <c r="AB39" i="99" s="1"/>
  <c r="AC39" i="99" s="1"/>
  <c r="T47" i="99"/>
  <c r="R63" i="94"/>
  <c r="R55" i="94"/>
  <c r="H67" i="91"/>
  <c r="G67" i="91"/>
  <c r="H66" i="91"/>
  <c r="G66" i="91"/>
  <c r="H65" i="91"/>
  <c r="G65" i="91"/>
  <c r="H64" i="91"/>
  <c r="G64" i="91"/>
  <c r="H63" i="91"/>
  <c r="G63" i="91"/>
  <c r="U40" i="96"/>
  <c r="T48" i="96" s="1"/>
  <c r="V32" i="96"/>
  <c r="Q79" i="74"/>
  <c r="R79" i="74" s="1"/>
  <c r="S79" i="74" s="1"/>
  <c r="P79" i="74"/>
  <c r="O79" i="74"/>
  <c r="Y71" i="74"/>
  <c r="X71" i="74"/>
  <c r="O71" i="72"/>
  <c r="P71" i="72"/>
  <c r="W71" i="72" s="1"/>
  <c r="X71" i="72" s="1"/>
  <c r="Y71" i="72" s="1"/>
  <c r="Z71" i="72" s="1"/>
  <c r="AA71" i="72" s="1"/>
  <c r="AB71" i="72" s="1"/>
  <c r="Q71" i="72"/>
  <c r="R71" i="72"/>
  <c r="S71" i="72"/>
  <c r="AD71" i="72" s="1"/>
  <c r="T71" i="72"/>
  <c r="U71" i="72"/>
  <c r="V71" i="72"/>
  <c r="AC71" i="72"/>
  <c r="S55" i="72"/>
  <c r="AD55" i="72" s="1"/>
  <c r="AC55" i="72"/>
  <c r="Q55" i="75"/>
  <c r="R55" i="75" s="1"/>
  <c r="S55" i="75" s="1"/>
  <c r="T55" i="75" s="1"/>
  <c r="AE95" i="75"/>
  <c r="AF87" i="75"/>
  <c r="U55" i="75"/>
  <c r="O55" i="75"/>
  <c r="G68" i="75"/>
  <c r="H68" i="75" s="1"/>
  <c r="F76" i="75"/>
  <c r="G76" i="75" s="1"/>
  <c r="H76" i="75" s="1"/>
  <c r="G55" i="75"/>
  <c r="H55" i="75" s="1"/>
  <c r="F63" i="75"/>
  <c r="C60" i="75"/>
  <c r="C63" i="75"/>
  <c r="C56" i="75"/>
  <c r="C57" i="75" s="1"/>
  <c r="N95" i="79"/>
  <c r="O95" i="79" s="1"/>
  <c r="P95" i="79" s="1"/>
  <c r="Q95" i="79" s="1"/>
  <c r="M103" i="79"/>
  <c r="G88" i="77"/>
  <c r="H88" i="77" s="1"/>
  <c r="N87" i="77"/>
  <c r="O87" i="77" s="1"/>
  <c r="P87" i="77" s="1"/>
  <c r="Q87" i="77" s="1"/>
  <c r="R87" i="77" s="1"/>
  <c r="S87" i="77" s="1"/>
  <c r="T87" i="77" s="1"/>
  <c r="U87" i="77" s="1"/>
  <c r="V87" i="77" s="1"/>
  <c r="M95" i="77"/>
  <c r="G79" i="77"/>
  <c r="H79" i="77" s="1"/>
  <c r="F87" i="77"/>
  <c r="C80" i="77"/>
  <c r="C87" i="77"/>
  <c r="N63" i="71"/>
  <c r="U63" i="71"/>
  <c r="G88" i="83"/>
  <c r="H88" i="83" s="1"/>
  <c r="M95" i="83"/>
  <c r="N87" i="83"/>
  <c r="O87" i="83" s="1"/>
  <c r="P87" i="83" s="1"/>
  <c r="Q87" i="83" s="1"/>
  <c r="G87" i="83"/>
  <c r="H87" i="83" s="1"/>
  <c r="C88" i="83"/>
  <c r="C88" i="79"/>
  <c r="N63" i="75"/>
  <c r="P63" i="75" s="1"/>
  <c r="M71" i="75"/>
  <c r="N71" i="75" s="1"/>
  <c r="P71" i="75" s="1"/>
  <c r="F72" i="75"/>
  <c r="G72" i="75" s="1"/>
  <c r="H72" i="75" s="1"/>
  <c r="M63" i="68"/>
  <c r="N56" i="68"/>
  <c r="O56" i="68" s="1"/>
  <c r="P56" i="68" s="1"/>
  <c r="U55" i="72"/>
  <c r="T55" i="72"/>
  <c r="R55" i="72"/>
  <c r="Q55" i="72"/>
  <c r="P55" i="72"/>
  <c r="W55" i="72" s="1"/>
  <c r="X55" i="72" s="1"/>
  <c r="Y55" i="72" s="1"/>
  <c r="Z55" i="72" s="1"/>
  <c r="AA55" i="72" s="1"/>
  <c r="AB55" i="72" s="1"/>
  <c r="O55" i="72"/>
  <c r="V55" i="72"/>
  <c r="N63" i="72"/>
  <c r="M63" i="71"/>
  <c r="L63" i="71"/>
  <c r="G63" i="71"/>
  <c r="V63" i="71" s="1"/>
  <c r="K63" i="71"/>
  <c r="J63" i="71"/>
  <c r="I63" i="71"/>
  <c r="H63" i="71"/>
  <c r="O63" i="71" s="1"/>
  <c r="P63" i="71" s="1"/>
  <c r="Q63" i="71" s="1"/>
  <c r="R63" i="71" s="1"/>
  <c r="S63" i="71" s="1"/>
  <c r="T63" i="71" s="1"/>
  <c r="E71" i="71"/>
  <c r="F71" i="71" s="1"/>
  <c r="N55" i="67"/>
  <c r="O55" i="67" s="1"/>
  <c r="M63" i="67"/>
  <c r="V71" i="67"/>
  <c r="W63" i="67"/>
  <c r="X63" i="67" s="1"/>
  <c r="O63" i="39"/>
  <c r="M71" i="39"/>
  <c r="N63" i="39"/>
  <c r="N63" i="40"/>
  <c r="Q63" i="40" s="1"/>
  <c r="R63" i="40" s="1"/>
  <c r="S63" i="40" s="1"/>
  <c r="T63" i="40" s="1"/>
  <c r="U63" i="40" s="1"/>
  <c r="M71" i="40"/>
  <c r="N71" i="40" s="1"/>
  <c r="Q71" i="40" s="1"/>
  <c r="R71" i="40" s="1"/>
  <c r="S71" i="40" s="1"/>
  <c r="T71" i="40" s="1"/>
  <c r="U71" i="40" s="1"/>
  <c r="N71" i="95" l="1"/>
  <c r="O71" i="95" s="1"/>
  <c r="P71" i="95" s="1"/>
  <c r="Q71" i="95" s="1"/>
  <c r="R71" i="95" s="1"/>
  <c r="M79" i="95"/>
  <c r="N79" i="95" s="1"/>
  <c r="O79" i="95" s="1"/>
  <c r="P79" i="95" s="1"/>
  <c r="Q79" i="95" s="1"/>
  <c r="R79" i="95" s="1"/>
  <c r="N72" i="92"/>
  <c r="O72" i="92" s="1"/>
  <c r="P72" i="92" s="1"/>
  <c r="Q72" i="92" s="1"/>
  <c r="M80" i="92"/>
  <c r="N80" i="92" s="1"/>
  <c r="O80" i="92" s="1"/>
  <c r="P80" i="92" s="1"/>
  <c r="Q80" i="92" s="1"/>
  <c r="U56" i="104"/>
  <c r="V56" i="104" s="1"/>
  <c r="W56" i="104" s="1"/>
  <c r="T64" i="104"/>
  <c r="N63" i="97"/>
  <c r="O63" i="97" s="1"/>
  <c r="M71" i="97"/>
  <c r="U48" i="101"/>
  <c r="V48" i="101" s="1"/>
  <c r="W48" i="101" s="1"/>
  <c r="X48" i="101" s="1"/>
  <c r="Y48" i="101" s="1"/>
  <c r="U47" i="100"/>
  <c r="V47" i="100" s="1"/>
  <c r="W47" i="100" s="1"/>
  <c r="X47" i="100" s="1"/>
  <c r="T55" i="100"/>
  <c r="U47" i="99"/>
  <c r="X47" i="99" s="1"/>
  <c r="Y47" i="99" s="1"/>
  <c r="Z47" i="99" s="1"/>
  <c r="AA47" i="99" s="1"/>
  <c r="AB47" i="99" s="1"/>
  <c r="AC47" i="99" s="1"/>
  <c r="T55" i="99"/>
  <c r="V40" i="96"/>
  <c r="U48" i="96"/>
  <c r="T56" i="96" s="1"/>
  <c r="U79" i="74"/>
  <c r="V79" i="74" s="1"/>
  <c r="T79" i="74"/>
  <c r="W79" i="74" s="1"/>
  <c r="S63" i="72"/>
  <c r="AD63" i="72" s="1"/>
  <c r="AC63" i="72"/>
  <c r="N95" i="83"/>
  <c r="O95" i="83" s="1"/>
  <c r="P95" i="83" s="1"/>
  <c r="Q95" i="83" s="1"/>
  <c r="M103" i="83"/>
  <c r="N103" i="79"/>
  <c r="O103" i="79" s="1"/>
  <c r="P103" i="79" s="1"/>
  <c r="Q103" i="79" s="1"/>
  <c r="M111" i="79"/>
  <c r="N111" i="79" s="1"/>
  <c r="O111" i="79" s="1"/>
  <c r="P111" i="79" s="1"/>
  <c r="Q111" i="79" s="1"/>
  <c r="N95" i="77"/>
  <c r="O95" i="77" s="1"/>
  <c r="P95" i="77" s="1"/>
  <c r="Q95" i="77" s="1"/>
  <c r="R95" i="77" s="1"/>
  <c r="S95" i="77" s="1"/>
  <c r="T95" i="77" s="1"/>
  <c r="U95" i="77" s="1"/>
  <c r="V95" i="77" s="1"/>
  <c r="M103" i="77"/>
  <c r="Q71" i="75"/>
  <c r="R71" i="75" s="1"/>
  <c r="S71" i="75" s="1"/>
  <c r="T71" i="75" s="1"/>
  <c r="Q63" i="75"/>
  <c r="R63" i="75" s="1"/>
  <c r="S63" i="75" s="1"/>
  <c r="T63" i="75" s="1"/>
  <c r="AE103" i="75"/>
  <c r="AF95" i="75"/>
  <c r="U71" i="75"/>
  <c r="O71" i="75"/>
  <c r="U63" i="75"/>
  <c r="O63" i="75"/>
  <c r="C68" i="75"/>
  <c r="C71" i="75"/>
  <c r="C64" i="75"/>
  <c r="C65" i="75" s="1"/>
  <c r="G63" i="75"/>
  <c r="H63" i="75" s="1"/>
  <c r="F71" i="75"/>
  <c r="G71" i="75" s="1"/>
  <c r="H71" i="75" s="1"/>
  <c r="C88" i="77"/>
  <c r="G87" i="77"/>
  <c r="H87" i="77" s="1"/>
  <c r="N71" i="71"/>
  <c r="U71" i="71"/>
  <c r="N63" i="68"/>
  <c r="O63" i="68" s="1"/>
  <c r="P63" i="68" s="1"/>
  <c r="M70" i="68"/>
  <c r="N70" i="68" s="1"/>
  <c r="O70" i="68" s="1"/>
  <c r="P70" i="68" s="1"/>
  <c r="R63" i="72"/>
  <c r="T63" i="72"/>
  <c r="Q63" i="72"/>
  <c r="U63" i="72"/>
  <c r="P63" i="72"/>
  <c r="W63" i="72" s="1"/>
  <c r="X63" i="72" s="1"/>
  <c r="Y63" i="72" s="1"/>
  <c r="Z63" i="72" s="1"/>
  <c r="AA63" i="72" s="1"/>
  <c r="AB63" i="72" s="1"/>
  <c r="O63" i="72"/>
  <c r="V63" i="72"/>
  <c r="M71" i="71"/>
  <c r="L71" i="71"/>
  <c r="K71" i="71"/>
  <c r="J71" i="71"/>
  <c r="G71" i="71"/>
  <c r="V71" i="71" s="1"/>
  <c r="I71" i="71"/>
  <c r="H71" i="71"/>
  <c r="O71" i="71" s="1"/>
  <c r="P71" i="71" s="1"/>
  <c r="Q71" i="71" s="1"/>
  <c r="R71" i="71" s="1"/>
  <c r="S71" i="71" s="1"/>
  <c r="T71" i="71" s="1"/>
  <c r="N63" i="67"/>
  <c r="O63" i="67" s="1"/>
  <c r="M71" i="67"/>
  <c r="W71" i="67"/>
  <c r="X71" i="67" s="1"/>
  <c r="V79" i="67"/>
  <c r="W79" i="67" s="1"/>
  <c r="X79" i="67" s="1"/>
  <c r="O71" i="39"/>
  <c r="N71" i="39"/>
  <c r="P6" i="66"/>
  <c r="O6" i="66"/>
  <c r="N6" i="66"/>
  <c r="Q6" i="66" s="1"/>
  <c r="E35" i="63"/>
  <c r="C40" i="63"/>
  <c r="C43" i="63" s="1"/>
  <c r="C39" i="63"/>
  <c r="C42" i="63" s="1"/>
  <c r="E38" i="63"/>
  <c r="F35" i="63"/>
  <c r="F32" i="63"/>
  <c r="F29" i="63"/>
  <c r="F26" i="63"/>
  <c r="E25" i="63"/>
  <c r="F23" i="63"/>
  <c r="F22" i="63"/>
  <c r="C22" i="63"/>
  <c r="C25" i="63" s="1"/>
  <c r="C28" i="63" s="1"/>
  <c r="C31" i="63" s="1"/>
  <c r="C34" i="63" s="1"/>
  <c r="E21" i="63"/>
  <c r="F20" i="63"/>
  <c r="F19" i="63"/>
  <c r="F18" i="63"/>
  <c r="C18" i="63"/>
  <c r="C21" i="63" s="1"/>
  <c r="C24" i="63" s="1"/>
  <c r="C27" i="63" s="1"/>
  <c r="C30" i="63" s="1"/>
  <c r="C33" i="63" s="1"/>
  <c r="F17" i="63"/>
  <c r="F16" i="63"/>
  <c r="F15" i="63"/>
  <c r="F14" i="63"/>
  <c r="F13" i="63"/>
  <c r="F12" i="63"/>
  <c r="F11" i="63"/>
  <c r="F10" i="63"/>
  <c r="F9" i="63"/>
  <c r="I35" i="63"/>
  <c r="I38" i="63" s="1"/>
  <c r="I41" i="63" s="1"/>
  <c r="I44" i="63" s="1"/>
  <c r="K14" i="63"/>
  <c r="I14" i="63"/>
  <c r="I17" i="63" s="1"/>
  <c r="I20" i="63" s="1"/>
  <c r="I23" i="63" s="1"/>
  <c r="I26" i="63" s="1"/>
  <c r="I29" i="63" s="1"/>
  <c r="L11" i="63"/>
  <c r="Q17" i="63"/>
  <c r="O17" i="63"/>
  <c r="O20" i="63" s="1"/>
  <c r="O23" i="63" s="1"/>
  <c r="O26" i="63" s="1"/>
  <c r="O29" i="63" s="1"/>
  <c r="O32" i="63" s="1"/>
  <c r="O35" i="63" s="1"/>
  <c r="O38" i="63" s="1"/>
  <c r="O41" i="63" s="1"/>
  <c r="O44" i="63" s="1"/>
  <c r="O15" i="63"/>
  <c r="O18" i="63" s="1"/>
  <c r="O21" i="63" s="1"/>
  <c r="O24" i="63" s="1"/>
  <c r="O27" i="63" s="1"/>
  <c r="O30" i="63" s="1"/>
  <c r="O33" i="63" s="1"/>
  <c r="O36" i="63" s="1"/>
  <c r="O39" i="63" s="1"/>
  <c r="O42" i="63" s="1"/>
  <c r="R14" i="63"/>
  <c r="Q13" i="63"/>
  <c r="O13" i="63"/>
  <c r="O16" i="63" s="1"/>
  <c r="O19" i="63" s="1"/>
  <c r="O22" i="63" s="1"/>
  <c r="O25" i="63" s="1"/>
  <c r="O28" i="63" s="1"/>
  <c r="O31" i="63" s="1"/>
  <c r="O34" i="63" s="1"/>
  <c r="O37" i="63" s="1"/>
  <c r="O40" i="63" s="1"/>
  <c r="O43" i="63" s="1"/>
  <c r="Q12" i="63"/>
  <c r="R11" i="63"/>
  <c r="R10" i="63"/>
  <c r="R9" i="63"/>
  <c r="T12" i="63"/>
  <c r="U9" i="63"/>
  <c r="N7" i="39"/>
  <c r="U64" i="104" l="1"/>
  <c r="V64" i="104" s="1"/>
  <c r="W64" i="104" s="1"/>
  <c r="T72" i="104"/>
  <c r="N71" i="97"/>
  <c r="O71" i="97" s="1"/>
  <c r="M79" i="97"/>
  <c r="N79" i="97" s="1"/>
  <c r="O79" i="97" s="1"/>
  <c r="U56" i="101"/>
  <c r="V56" i="101" s="1"/>
  <c r="W56" i="101" s="1"/>
  <c r="X56" i="101" s="1"/>
  <c r="Y56" i="101" s="1"/>
  <c r="U64" i="101"/>
  <c r="V64" i="101" s="1"/>
  <c r="W64" i="101" s="1"/>
  <c r="X64" i="101" s="1"/>
  <c r="Y64" i="101" s="1"/>
  <c r="U55" i="100"/>
  <c r="V55" i="100" s="1"/>
  <c r="W55" i="100" s="1"/>
  <c r="X55" i="100" s="1"/>
  <c r="T63" i="100"/>
  <c r="U63" i="100" s="1"/>
  <c r="V63" i="100" s="1"/>
  <c r="W63" i="100" s="1"/>
  <c r="X63" i="100" s="1"/>
  <c r="U55" i="99"/>
  <c r="X55" i="99" s="1"/>
  <c r="Y55" i="99" s="1"/>
  <c r="Z55" i="99" s="1"/>
  <c r="AA55" i="99" s="1"/>
  <c r="AB55" i="99" s="1"/>
  <c r="AC55" i="99" s="1"/>
  <c r="T63" i="99"/>
  <c r="U63" i="99" s="1"/>
  <c r="X63" i="99" s="1"/>
  <c r="Y63" i="99" s="1"/>
  <c r="Z63" i="99" s="1"/>
  <c r="AA63" i="99" s="1"/>
  <c r="AB63" i="99" s="1"/>
  <c r="AC63" i="99" s="1"/>
  <c r="V48" i="96"/>
  <c r="U56" i="96"/>
  <c r="T64" i="96" s="1"/>
  <c r="N7" i="88"/>
  <c r="Y79" i="74"/>
  <c r="X79" i="74"/>
  <c r="N103" i="83"/>
  <c r="O103" i="83" s="1"/>
  <c r="P103" i="83" s="1"/>
  <c r="Q103" i="83" s="1"/>
  <c r="M111" i="83"/>
  <c r="N111" i="83" s="1"/>
  <c r="O111" i="83" s="1"/>
  <c r="P111" i="83" s="1"/>
  <c r="Q111" i="83" s="1"/>
  <c r="N103" i="77"/>
  <c r="O103" i="77" s="1"/>
  <c r="P103" i="77" s="1"/>
  <c r="Q103" i="77" s="1"/>
  <c r="R103" i="77" s="1"/>
  <c r="S103" i="77" s="1"/>
  <c r="T103" i="77" s="1"/>
  <c r="U103" i="77" s="1"/>
  <c r="V103" i="77" s="1"/>
  <c r="M111" i="77"/>
  <c r="AE111" i="75"/>
  <c r="AF103" i="75"/>
  <c r="C76" i="75"/>
  <c r="C72" i="75"/>
  <c r="C73" i="75" s="1"/>
  <c r="M79" i="67"/>
  <c r="N79" i="67" s="1"/>
  <c r="O79" i="67" s="1"/>
  <c r="N71" i="67"/>
  <c r="O71" i="67" s="1"/>
  <c r="E24" i="63"/>
  <c r="F21" i="63"/>
  <c r="E28" i="63"/>
  <c r="F25" i="63"/>
  <c r="E41" i="63"/>
  <c r="F41" i="63" s="1"/>
  <c r="F38" i="63"/>
  <c r="K17" i="63"/>
  <c r="L14" i="63"/>
  <c r="Q15" i="63"/>
  <c r="R12" i="63"/>
  <c r="Q16" i="63"/>
  <c r="R13" i="63"/>
  <c r="Q20" i="63"/>
  <c r="R17" i="63"/>
  <c r="AD9" i="63"/>
  <c r="V9" i="63"/>
  <c r="T15" i="63"/>
  <c r="U12" i="63"/>
  <c r="U72" i="104" l="1"/>
  <c r="V72" i="104" s="1"/>
  <c r="W72" i="104" s="1"/>
  <c r="T80" i="104"/>
  <c r="U80" i="104" s="1"/>
  <c r="V80" i="104" s="1"/>
  <c r="W80" i="104" s="1"/>
  <c r="V56" i="96"/>
  <c r="U64" i="96"/>
  <c r="V64" i="96" s="1"/>
  <c r="O10" i="88"/>
  <c r="P7" i="88"/>
  <c r="Q7" i="88"/>
  <c r="N15" i="88"/>
  <c r="N111" i="77"/>
  <c r="O111" i="77" s="1"/>
  <c r="P111" i="77" s="1"/>
  <c r="Q111" i="77" s="1"/>
  <c r="R111" i="77" s="1"/>
  <c r="S111" i="77" s="1"/>
  <c r="T111" i="77" s="1"/>
  <c r="U111" i="77" s="1"/>
  <c r="V111" i="77" s="1"/>
  <c r="M119" i="77"/>
  <c r="AE119" i="75"/>
  <c r="AF119" i="75" s="1"/>
  <c r="AF111" i="75"/>
  <c r="E31" i="63"/>
  <c r="F28" i="63"/>
  <c r="E27" i="63"/>
  <c r="F24" i="63"/>
  <c r="K20" i="63"/>
  <c r="L17" i="63"/>
  <c r="Q23" i="63"/>
  <c r="R20" i="63"/>
  <c r="Q19" i="63"/>
  <c r="R16" i="63"/>
  <c r="Q18" i="63"/>
  <c r="R15" i="63"/>
  <c r="AD12" i="63"/>
  <c r="V12" i="63"/>
  <c r="T18" i="63"/>
  <c r="U15" i="63"/>
  <c r="AA9" i="63"/>
  <c r="Z9" i="63"/>
  <c r="Y9" i="63"/>
  <c r="X9" i="63"/>
  <c r="W9" i="63"/>
  <c r="AF9" i="63"/>
  <c r="AE9" i="63"/>
  <c r="P15" i="88" l="1"/>
  <c r="O18" i="88"/>
  <c r="Q15" i="88"/>
  <c r="N23" i="88"/>
  <c r="N119" i="77"/>
  <c r="O119" i="77" s="1"/>
  <c r="P119" i="77" s="1"/>
  <c r="Q119" i="77" s="1"/>
  <c r="R119" i="77" s="1"/>
  <c r="S119" i="77" s="1"/>
  <c r="T119" i="77" s="1"/>
  <c r="U119" i="77" s="1"/>
  <c r="V119" i="77" s="1"/>
  <c r="M127" i="77"/>
  <c r="N127" i="77" s="1"/>
  <c r="O127" i="77" s="1"/>
  <c r="P127" i="77" s="1"/>
  <c r="Q127" i="77" s="1"/>
  <c r="R127" i="77" s="1"/>
  <c r="S127" i="77" s="1"/>
  <c r="T127" i="77" s="1"/>
  <c r="U127" i="77" s="1"/>
  <c r="V127" i="77" s="1"/>
  <c r="E30" i="63"/>
  <c r="F27" i="63"/>
  <c r="E34" i="63"/>
  <c r="F31" i="63"/>
  <c r="K23" i="63"/>
  <c r="L20" i="63"/>
  <c r="Q21" i="63"/>
  <c r="R18" i="63"/>
  <c r="Q22" i="63"/>
  <c r="R19" i="63"/>
  <c r="Q26" i="63"/>
  <c r="R23" i="63"/>
  <c r="AH9" i="63"/>
  <c r="AG9" i="63"/>
  <c r="AC9" i="63"/>
  <c r="AB9" i="63"/>
  <c r="AD15" i="63"/>
  <c r="V15" i="63"/>
  <c r="T21" i="63"/>
  <c r="U18" i="63"/>
  <c r="AA12" i="63"/>
  <c r="Z12" i="63"/>
  <c r="Y12" i="63"/>
  <c r="X12" i="63"/>
  <c r="W12" i="63"/>
  <c r="AF12" i="63"/>
  <c r="AE12" i="63"/>
  <c r="P23" i="88" l="1"/>
  <c r="O26" i="88"/>
  <c r="Q23" i="88"/>
  <c r="N31" i="88"/>
  <c r="E37" i="63"/>
  <c r="F34" i="63"/>
  <c r="E33" i="63"/>
  <c r="F30" i="63"/>
  <c r="K26" i="63"/>
  <c r="L23" i="63"/>
  <c r="Q29" i="63"/>
  <c r="R26" i="63"/>
  <c r="Q25" i="63"/>
  <c r="R22" i="63"/>
  <c r="Q24" i="63"/>
  <c r="R21" i="63"/>
  <c r="AH12" i="63"/>
  <c r="AG12" i="63"/>
  <c r="AC12" i="63"/>
  <c r="AB12" i="63"/>
  <c r="AD18" i="63"/>
  <c r="V18" i="63"/>
  <c r="T24" i="63"/>
  <c r="U21" i="63"/>
  <c r="AA15" i="63"/>
  <c r="Z15" i="63"/>
  <c r="Y15" i="63"/>
  <c r="X15" i="63"/>
  <c r="W15" i="63"/>
  <c r="AF15" i="63"/>
  <c r="AE15" i="63"/>
  <c r="N39" i="88" l="1"/>
  <c r="M47" i="88"/>
  <c r="P31" i="88"/>
  <c r="O34" i="88"/>
  <c r="P39" i="88"/>
  <c r="O42" i="88"/>
  <c r="Q31" i="88"/>
  <c r="Q39" i="88"/>
  <c r="E36" i="63"/>
  <c r="F33" i="63"/>
  <c r="E40" i="63"/>
  <c r="F37" i="63"/>
  <c r="K29" i="63"/>
  <c r="L26" i="63"/>
  <c r="Q27" i="63"/>
  <c r="R24" i="63"/>
  <c r="Q28" i="63"/>
  <c r="R25" i="63"/>
  <c r="Q32" i="63"/>
  <c r="R29" i="63"/>
  <c r="AH15" i="63"/>
  <c r="AG15" i="63"/>
  <c r="AC15" i="63"/>
  <c r="AB15" i="63"/>
  <c r="AD21" i="63"/>
  <c r="V21" i="63"/>
  <c r="T27" i="63"/>
  <c r="U24" i="63"/>
  <c r="AA18" i="63"/>
  <c r="Z18" i="63"/>
  <c r="Y18" i="63"/>
  <c r="X18" i="63"/>
  <c r="W18" i="63"/>
  <c r="AF18" i="63"/>
  <c r="AE18" i="63"/>
  <c r="N47" i="88" l="1"/>
  <c r="M55" i="88"/>
  <c r="O50" i="88"/>
  <c r="P47" i="88"/>
  <c r="E43" i="63"/>
  <c r="F43" i="63" s="1"/>
  <c r="F40" i="63"/>
  <c r="E39" i="63"/>
  <c r="F36" i="63"/>
  <c r="K32" i="63"/>
  <c r="L29" i="63"/>
  <c r="Q35" i="63"/>
  <c r="R32" i="63"/>
  <c r="Q31" i="63"/>
  <c r="R28" i="63"/>
  <c r="Q30" i="63"/>
  <c r="R27" i="63"/>
  <c r="AH18" i="63"/>
  <c r="AG18" i="63"/>
  <c r="AC18" i="63"/>
  <c r="AB18" i="63"/>
  <c r="AD24" i="63"/>
  <c r="V24" i="63"/>
  <c r="T30" i="63"/>
  <c r="U27" i="63"/>
  <c r="AA21" i="63"/>
  <c r="Z21" i="63"/>
  <c r="Y21" i="63"/>
  <c r="X21" i="63"/>
  <c r="W21" i="63"/>
  <c r="AF21" i="63"/>
  <c r="AE21" i="63"/>
  <c r="M63" i="88" l="1"/>
  <c r="M71" i="88" s="1"/>
  <c r="O55" i="88"/>
  <c r="P55" i="88" s="1"/>
  <c r="Q58" i="88" s="1"/>
  <c r="N55" i="88"/>
  <c r="E42" i="63"/>
  <c r="F42" i="63" s="1"/>
  <c r="F39" i="63"/>
  <c r="K35" i="63"/>
  <c r="L32" i="63"/>
  <c r="Q33" i="63"/>
  <c r="R30" i="63"/>
  <c r="Q34" i="63"/>
  <c r="R31" i="63"/>
  <c r="Q38" i="63"/>
  <c r="R35" i="63"/>
  <c r="AH21" i="63"/>
  <c r="AG21" i="63"/>
  <c r="AC21" i="63"/>
  <c r="AB21" i="63"/>
  <c r="AD27" i="63"/>
  <c r="V27" i="63"/>
  <c r="T33" i="63"/>
  <c r="U30" i="63"/>
  <c r="AA24" i="63"/>
  <c r="Z24" i="63"/>
  <c r="Y24" i="63"/>
  <c r="X24" i="63"/>
  <c r="W24" i="63"/>
  <c r="AF24" i="63"/>
  <c r="AE24" i="63"/>
  <c r="M79" i="88" l="1"/>
  <c r="O71" i="88"/>
  <c r="P71" i="88" s="1"/>
  <c r="Q74" i="88" s="1"/>
  <c r="N71" i="88"/>
  <c r="O63" i="88"/>
  <c r="P63" i="88" s="1"/>
  <c r="Q66" i="88" s="1"/>
  <c r="N63" i="88"/>
  <c r="K38" i="63"/>
  <c r="L35" i="63"/>
  <c r="Q41" i="63"/>
  <c r="R38" i="63"/>
  <c r="Q37" i="63"/>
  <c r="R34" i="63"/>
  <c r="Q36" i="63"/>
  <c r="R33" i="63"/>
  <c r="AH24" i="63"/>
  <c r="AG24" i="63"/>
  <c r="AC24" i="63"/>
  <c r="AB24" i="63"/>
  <c r="AD30" i="63"/>
  <c r="V30" i="63"/>
  <c r="T36" i="63"/>
  <c r="U33" i="63"/>
  <c r="AA27" i="63"/>
  <c r="Z27" i="63"/>
  <c r="Y27" i="63"/>
  <c r="X27" i="63"/>
  <c r="W27" i="63"/>
  <c r="AF27" i="63"/>
  <c r="AE27" i="63"/>
  <c r="O79" i="88" l="1"/>
  <c r="P79" i="88" s="1"/>
  <c r="Q82" i="88" s="1"/>
  <c r="N79" i="88"/>
  <c r="K41" i="63"/>
  <c r="L38" i="63"/>
  <c r="Q39" i="63"/>
  <c r="R36" i="63"/>
  <c r="Q40" i="63"/>
  <c r="R37" i="63"/>
  <c r="Q44" i="63"/>
  <c r="R44" i="63" s="1"/>
  <c r="R41" i="63"/>
  <c r="AH27" i="63"/>
  <c r="AG27" i="63"/>
  <c r="AC27" i="63"/>
  <c r="AB27" i="63"/>
  <c r="AD33" i="63"/>
  <c r="V33" i="63"/>
  <c r="T39" i="63"/>
  <c r="U36" i="63"/>
  <c r="AA30" i="63"/>
  <c r="Z30" i="63"/>
  <c r="Y30" i="63"/>
  <c r="X30" i="63"/>
  <c r="W30" i="63"/>
  <c r="AF30" i="63"/>
  <c r="AE30" i="63"/>
  <c r="K44" i="63" l="1"/>
  <c r="L44" i="63" s="1"/>
  <c r="L41" i="63"/>
  <c r="Q43" i="63"/>
  <c r="R43" i="63" s="1"/>
  <c r="R40" i="63"/>
  <c r="Q42" i="63"/>
  <c r="R42" i="63" s="1"/>
  <c r="R39" i="63"/>
  <c r="AH30" i="63"/>
  <c r="AG30" i="63"/>
  <c r="AC30" i="63"/>
  <c r="AB30" i="63"/>
  <c r="AD36" i="63"/>
  <c r="V36" i="63"/>
  <c r="T42" i="63"/>
  <c r="U42" i="63" s="1"/>
  <c r="U39" i="63"/>
  <c r="AA33" i="63"/>
  <c r="Z33" i="63"/>
  <c r="Y33" i="63"/>
  <c r="X33" i="63"/>
  <c r="W33" i="63"/>
  <c r="AF33" i="63"/>
  <c r="AE33" i="63"/>
  <c r="AH33" i="63" l="1"/>
  <c r="AG33" i="63"/>
  <c r="AC33" i="63"/>
  <c r="AB33" i="63"/>
  <c r="AD39" i="63"/>
  <c r="V39" i="63"/>
  <c r="AD42" i="63"/>
  <c r="V42" i="63"/>
  <c r="AA36" i="63"/>
  <c r="Z36" i="63"/>
  <c r="Y36" i="63"/>
  <c r="X36" i="63"/>
  <c r="W36" i="63"/>
  <c r="AF36" i="63"/>
  <c r="AE36" i="63"/>
  <c r="AH36" i="63" l="1"/>
  <c r="AG36" i="63"/>
  <c r="AC36" i="63"/>
  <c r="AB36" i="63"/>
  <c r="AA42" i="63"/>
  <c r="Z42" i="63"/>
  <c r="Y42" i="63"/>
  <c r="X42" i="63"/>
  <c r="W42" i="63"/>
  <c r="AF42" i="63"/>
  <c r="AE42" i="63"/>
  <c r="AA39" i="63"/>
  <c r="Z39" i="63"/>
  <c r="Y39" i="63"/>
  <c r="X39" i="63"/>
  <c r="W39" i="63"/>
  <c r="AF39" i="63"/>
  <c r="AE39" i="63"/>
  <c r="AH39" i="63" l="1"/>
  <c r="AG39" i="63"/>
  <c r="AC39" i="63"/>
  <c r="AB39" i="63"/>
  <c r="AH42" i="63"/>
  <c r="AG42" i="63"/>
  <c r="AC42" i="63"/>
  <c r="AB42" i="63"/>
</calcChain>
</file>

<file path=xl/sharedStrings.xml><?xml version="1.0" encoding="utf-8"?>
<sst xmlns="http://schemas.openxmlformats.org/spreadsheetml/2006/main" count="15940" uniqueCount="1006">
  <si>
    <t>K</t>
  </si>
  <si>
    <t>VESSEL SCHEDULE EX MALAYSIA</t>
  </si>
  <si>
    <t>HOME PAGE (CONTENT)</t>
  </si>
  <si>
    <t>.</t>
  </si>
  <si>
    <r>
      <t xml:space="preserve">PLEASE CTRL+F TO FIND THE POD &amp; CLICK ON </t>
    </r>
    <r>
      <rPr>
        <b/>
        <u/>
        <sz val="10"/>
        <rFont val="Arial"/>
        <family val="2"/>
      </rPr>
      <t>SERVICE  NAME</t>
    </r>
    <r>
      <rPr>
        <sz val="11"/>
        <color theme="1"/>
        <rFont val="Calibri"/>
        <family val="2"/>
        <scheme val="minor"/>
      </rPr>
      <t xml:space="preserve"> TO NAVIGATE THE REFERENCE SHEET</t>
    </r>
  </si>
  <si>
    <t>SERVICE</t>
  </si>
  <si>
    <t>AREA</t>
  </si>
  <si>
    <t xml:space="preserve">PORT OF LOADING </t>
  </si>
  <si>
    <t>PORT OF DISCHARGE</t>
  </si>
  <si>
    <t>JADE</t>
  </si>
  <si>
    <t>MAIN PORT</t>
  </si>
  <si>
    <t>PEN, PGU, PKG &amp; TPP</t>
  </si>
  <si>
    <t>GIOIA TAURO, BARCELONA &amp; VALENCIA</t>
  </si>
  <si>
    <t>VIA GIOIA TAURO</t>
  </si>
  <si>
    <t>BARI / CIVITAVECCHIA / DURRES / LEGHORN(LIVORNO) / PLOCE / LA SPEZIA +4 DAYS ,  BAR / CATANIA / CAGLIARI / POZZALLO / NAPLES / ALIAGA / EVYAP PORT / ANCONA +7 DAYS , KHOM / PALERMO / TRIPOLI / TUNIS +12 DAYS, MISURATA +5 DAYS, BINGAZI +9 DAYS, MARSAXLOKK +7 DAYS, GENOA (GENOVA) +5 DAYS, ALGER +8 DAYS / ANNABA +14 DAYS / BEJAIA +9 DAYS / ORAN +12 DAYS / SKIKDA +10 DAYS</t>
  </si>
  <si>
    <t>VIA VALENCIA</t>
  </si>
  <si>
    <t>CADIZ / NADOR / MELILLA +6 DAYS, ALICANTE / SANTA CRUZ DE TENERIFE +7 DAYS, CARTAGENA (SPAIN / ESCAR) +13 DAYS, MALAGA +14 DAYS, PUERTO DEL ROSARIO-FUERTEVENTURA +16 DAYS, TARRAGONA +10 DAYS, AGADIR +18 DAYS</t>
  </si>
  <si>
    <t>VIA BARCELONA</t>
  </si>
  <si>
    <t>Fos-Sur-Mer +10 days, ACASABLANCA +7 days</t>
  </si>
  <si>
    <t>PHOENIX</t>
  </si>
  <si>
    <t>KOPER, TRIESTE &amp; RIJEKA</t>
  </si>
  <si>
    <t>VIA TRIESTE</t>
  </si>
  <si>
    <t>RAVENNA +10 DAYS, VENICE +12 DAYS</t>
  </si>
  <si>
    <t>TIGER</t>
  </si>
  <si>
    <t xml:space="preserve">PORT SAID EAST, YARIMCA, ISTANBUL, TEKIRDAG &amp; KING ABDULLAH </t>
  </si>
  <si>
    <t>VIA PORT SAID EAST</t>
  </si>
  <si>
    <t>MERSIN + 4 days, ISKENDERUN + 7 DAYS</t>
  </si>
  <si>
    <t>VIA PIRAEUS</t>
  </si>
  <si>
    <t>BEIRUT +5 DAYS, IZMIR +7 DAYS, ALEXANDRIA OLD PORT +7 DAYS, LIMASSOL +7 DAYS, HERAKLION +14 DYAS, VOLOS +14 DAYS, PORT SAID WEST (EGPSW) +14 DAYS, LATTAKIA &amp; TARTUS +16 DAYS</t>
  </si>
  <si>
    <t>VIA ISTANBUL</t>
  </si>
  <si>
    <t>MISURATA +6 DAYS, BINGAZI +9 DAYS</t>
  </si>
  <si>
    <t>VIA TERKIRDAG</t>
  </si>
  <si>
    <t>POTI +4 DAYS, BURGAS +4 DAYS, DERINCE +7 DAYS, VARNA +8 DAYS, ANTALYA +10 DAYS, BATUMI +12 &amp; CONSTANTA +15 DAYS, TRABZON +5 DAYS, GEMLIK +7 DAYS,  BANDIRMA +8 DAYS, THESSALONIKI +10 DAYS, DAMIETTA +10 DAYS, SAMSUN +14 DAYS</t>
  </si>
  <si>
    <t xml:space="preserve">VIA KING ABDULLAH </t>
  </si>
  <si>
    <t>AL 'AQABAH +15 DAYS, MUKALLA +16 DAYS, SOKHNA +18 DAYS, SALALAH +20 DAYS, PORT SUDAN +26 DAYS, ADEN +30 DAYS</t>
  </si>
  <si>
    <t>FALCON</t>
  </si>
  <si>
    <t>JEBEL ALI, ABU DHABI, HAMAD, UMM QASR</t>
  </si>
  <si>
    <t>VIA JEBEL ALI</t>
  </si>
  <si>
    <t>BASRA</t>
  </si>
  <si>
    <t>VIA ABU DHABI</t>
  </si>
  <si>
    <t>SHARJAH, BAHRAIR, JUBAIL, UMM AL QAIWAIN, AJMAN, SOHAR, FUJAYRAH, RAL AL KHAIMAH, SHUAIBA, HAZIRA PORT</t>
  </si>
  <si>
    <t>VIA HAMAD</t>
  </si>
  <si>
    <t>SHUWAIKH</t>
  </si>
  <si>
    <t>AFRICA EXPRESS</t>
  </si>
  <si>
    <t>TEMA, LOME, ABIDJAN &amp; POINTE NOIRE</t>
  </si>
  <si>
    <t>VIA LOME</t>
  </si>
  <si>
    <t>ONNE, TINCAN (LAGOS), LIBREVILLE,SAN-PERDRO, PORT HARCOURT, NAMIBE/ TAKORADI, LUANDA, WALVIS BAY,APAPA (BY TRUCK), MONROVIA, FREETOWN, CONAKRY, LEKKI, DOUALA ( FOR DG BOOKING )</t>
  </si>
  <si>
    <t>VIA LOME + POINTE NOIRE</t>
  </si>
  <si>
    <t>MATADI</t>
  </si>
  <si>
    <t>VIA TEMA</t>
  </si>
  <si>
    <t>COTONOU</t>
  </si>
  <si>
    <t>VIA ABIDJAN</t>
  </si>
  <si>
    <t>DAKAR, DOULA ( FOR NORMAL BOOKING )</t>
  </si>
  <si>
    <t>VIA LOME + LAS PALMAS</t>
  </si>
  <si>
    <r>
      <rPr>
        <sz val="11"/>
        <color rgb="FF000000"/>
        <rFont val="Calibri"/>
        <scheme val="minor"/>
      </rPr>
      <t xml:space="preserve">MINDELO </t>
    </r>
    <r>
      <rPr>
        <b/>
        <sz val="11"/>
        <color rgb="FFFF0000"/>
        <rFont val="Calibri"/>
        <scheme val="minor"/>
      </rPr>
      <t>(not accept REEFER)</t>
    </r>
    <r>
      <rPr>
        <sz val="11"/>
        <color rgb="FF000000"/>
        <rFont val="Calibri"/>
        <scheme val="minor"/>
      </rPr>
      <t xml:space="preserve"> +25 DAYS, PRAIA +27 DAYS,BANJUL +35 DAYS, BISSAU +36 DAYS, NOUADHIBOU +17 DAYS , NOUAKCHOTT +19 DAYS</t>
    </r>
  </si>
  <si>
    <t>SHIKRA</t>
  </si>
  <si>
    <t>MUNDRA, NHAVA SHEVA, KARACHI</t>
  </si>
  <si>
    <t>VIA MUNDRA</t>
  </si>
  <si>
    <t>MUHAMMAD BIN QASIM, BEIRA</t>
  </si>
  <si>
    <t>SILK</t>
  </si>
  <si>
    <t>ALGECIRAS</t>
  </si>
  <si>
    <t>SANTANA</t>
  </si>
  <si>
    <t xml:space="preserve">MAIN PORT </t>
  </si>
  <si>
    <t>CAUCEDO, CRISTOBAL, SUAPE, SALVADOR</t>
  </si>
  <si>
    <t>VIA CAUCEDO</t>
  </si>
  <si>
    <t>RIO HAINA, PORT AU PRINCE, BRIDGETOWN</t>
  </si>
  <si>
    <t>VIA CRISTOBAL</t>
  </si>
  <si>
    <t>MOIN, PUERTO CORTES, PORT-OF-SPAIN, PUERTO BARRIOS,LA GUAIRA, PUERTO CABELLO, CARTAGENA, PARAMARIBO,GEORGETOWN,</t>
  </si>
  <si>
    <t>VIA SUAPE</t>
  </si>
  <si>
    <t>PECEM</t>
  </si>
  <si>
    <t>VIA SALVADOR</t>
  </si>
  <si>
    <t>MANAUS</t>
  </si>
  <si>
    <t>LION (TPP)</t>
  </si>
  <si>
    <t>VIA SINES</t>
  </si>
  <si>
    <t>BUENOS AIRES, SANTOS, RIO GRANDE</t>
  </si>
  <si>
    <t>VIA SINES / MONTEVIDEO</t>
  </si>
  <si>
    <t>CAACUPEMI, CAACUPEMI PILAR, TERPORT VILLETA, PUERTO SEGURO, ROSARIO, ZARATE</t>
  </si>
  <si>
    <t>LION (PKG &amp; PEN)</t>
  </si>
  <si>
    <t>CONDOR</t>
  </si>
  <si>
    <t>TANGER MED</t>
  </si>
  <si>
    <t>CONDOR (TPP ONLY)</t>
  </si>
  <si>
    <t>COLOMBO, TANGER MED</t>
  </si>
  <si>
    <t>VIA COLOMBO</t>
  </si>
  <si>
    <t>HALDIA, MARMUGAO, NEW MANGALORE, TUTICORIN, COCHIN, VISAKHAPATNAM, KOLKATAVE,MALE, CHENNAI</t>
  </si>
  <si>
    <t>IPANEMA</t>
  </si>
  <si>
    <t>SANTOS, PARANAGUA, NAVEGANTES, MONTEVIDEO, BUENOS AIRES, RIO GRANDE</t>
  </si>
  <si>
    <t>VIA MONTEVIDEO</t>
  </si>
  <si>
    <t>ROSARIO , ZARATE</t>
  </si>
  <si>
    <t>VIA NAVEGANTES</t>
  </si>
  <si>
    <t>LA PLATA PORT ( TERCPLATA )</t>
  </si>
  <si>
    <t>VIA BUENOS AIRES</t>
  </si>
  <si>
    <t>CAACUPEMI ASUNCION, CAACUPEMI PILAR, COLONIA, FENIX / PUERTO SEGURO FLUVIAL, MAR DEL PLATA</t>
  </si>
  <si>
    <t>AMERICA</t>
  </si>
  <si>
    <t>VIA FREEPORT</t>
  </si>
  <si>
    <t>PROGRESO, ALTAMIRA, VERACRUZ, NASSAU</t>
  </si>
  <si>
    <t>AMBERJACK</t>
  </si>
  <si>
    <t>VIA BUSAN / KINGSTON</t>
  </si>
  <si>
    <t>PHILIPSBURG, SAINT GEORGE, ROSEAU, CASTRIES</t>
  </si>
  <si>
    <t>INGWE</t>
  </si>
  <si>
    <t>LONGONI,MAJUNGA, MORONI, NACALA, DIEGO SUAREZ</t>
  </si>
  <si>
    <t>VIA PORT LOUIS</t>
  </si>
  <si>
    <t>JOHANNESBURG (BY RAIL - ONCARRIAGE), COEGA, CAPE TOWN, MAPUTO, LOBITO</t>
  </si>
  <si>
    <t>VIA DURBAN</t>
  </si>
  <si>
    <t xml:space="preserve">ADEN, TAMATAVE, POINTE DES GALETS, BEIRA, BERBERA </t>
  </si>
  <si>
    <t>VIA SIN + DURBAN (POD)</t>
  </si>
  <si>
    <t xml:space="preserve"> </t>
  </si>
  <si>
    <t>EAST LONDON (TRUCK)</t>
  </si>
  <si>
    <t>DRAGON</t>
  </si>
  <si>
    <t>GENOA, LA SPEZIA, FOS-SUR-MER, GIOIA TAURO</t>
  </si>
  <si>
    <t>VIA GIOIA TAURO / BEIRUT</t>
  </si>
  <si>
    <t>LATTAKIA, TARTUS</t>
  </si>
  <si>
    <t>NAPLES, EVYAP, Mersin, ALEXANDRIA EL DEKHLIA, ISKENDERUN, PORT SAID WEST, KING ABDULLAH, JEDDAH, ALEXANDRIA OLD PORT, BEIRUT, LIMASSOL, THESSALONIKI, PIRAEUS</t>
  </si>
  <si>
    <t>VIA GIOIA TAURO / KING ABDULLAH</t>
  </si>
  <si>
    <t>SOKHNA, PORT SUDAN (NO REEFER)</t>
  </si>
  <si>
    <t>ANDES</t>
  </si>
  <si>
    <t>MAIN PORT / SINGAPORE + BUSAN</t>
  </si>
  <si>
    <t>BUENAVENTURA, CALLAO, SAN ANTONIO, LIRQUEN, CORONEL</t>
  </si>
  <si>
    <t>VIA CALLAO</t>
  </si>
  <si>
    <t>ARICA</t>
  </si>
  <si>
    <t>AZTEC</t>
  </si>
  <si>
    <t>ENSENADA, PUERTO QUETZAL, GUAYAQUIL</t>
  </si>
  <si>
    <t>INCA</t>
  </si>
  <si>
    <t>IQUIQUE, PUERTO ANGAMOS, VALPARAISO</t>
  </si>
  <si>
    <t>MEXICAS</t>
  </si>
  <si>
    <t>MANZANILLO, LAZARO CARDENAS</t>
  </si>
  <si>
    <t>DAR ES SALAAM</t>
  </si>
  <si>
    <t>DAR ES SALAAM, MOMBASA</t>
  </si>
  <si>
    <t>VIA MOMBASA</t>
  </si>
  <si>
    <t>TANGA, ZANZIBAR, MOGADISHU</t>
  </si>
  <si>
    <t>PETRA</t>
  </si>
  <si>
    <t>MAIN PORT / DJIBOUTI</t>
  </si>
  <si>
    <t>CARIOCA</t>
  </si>
  <si>
    <t>RIO DE JANEIRO, PARANAGUA, IMBITUBA, SANTOS, ITAJAI</t>
  </si>
  <si>
    <t>VIA RIO DE JANEIRO</t>
  </si>
  <si>
    <t>VITORIA, MONTEVIDEO, BUENOS AIRES, ITAPOA, ITAGUAI,NAVEGANTES</t>
  </si>
  <si>
    <t>VIA RIO DE JANEIRO + MONTEVIDEO</t>
  </si>
  <si>
    <t>ROSARIO, PARAGUAY, ZARATE</t>
  </si>
  <si>
    <t>VIA RIO DE JANEIRO + BUENOS AIRES</t>
  </si>
  <si>
    <t>USHUAIA, CAACUPEMI PILAR, CAACUPEMI ASUNCION</t>
  </si>
  <si>
    <t>OSPREY</t>
  </si>
  <si>
    <t>COLOMBO, ENNORE, GANGAVARAM</t>
  </si>
  <si>
    <t>PARADIP, HALDIA, MARMAGAO, NEW MANGALORE, TUTICORIN, COCHIN, MALE, CHENNAI,KAKINADA</t>
  </si>
  <si>
    <t>VIA GANGAVARAM</t>
  </si>
  <si>
    <t>KOLKATA</t>
  </si>
  <si>
    <t>CLANGA</t>
  </si>
  <si>
    <t>DAMMAM</t>
  </si>
  <si>
    <t>VIA DAMMAM</t>
  </si>
  <si>
    <t>RIYADH DRY PORT ( BY RAIL )</t>
  </si>
  <si>
    <t xml:space="preserve">SERVICE: </t>
  </si>
  <si>
    <t> </t>
  </si>
  <si>
    <t>TIGER SERVICE - EAST MEDITERRANEAN (PSE, PIR, YAR, IST &amp; TEK)</t>
  </si>
  <si>
    <t>FEEDER VESSEL NAME</t>
  </si>
  <si>
    <t>VOY</t>
  </si>
  <si>
    <t>POL</t>
  </si>
  <si>
    <t>TSP
SIN</t>
  </si>
  <si>
    <t>OCEAN VESSEL NAME
(TIGER)</t>
  </si>
  <si>
    <t>POD</t>
  </si>
  <si>
    <t>REMARK</t>
  </si>
  <si>
    <t>ETA</t>
  </si>
  <si>
    <t>ETD</t>
  </si>
  <si>
    <t>PORT SAID EAST</t>
  </si>
  <si>
    <t>PIRAEUS</t>
  </si>
  <si>
    <t>YARIMCA</t>
  </si>
  <si>
    <t>ISTANBUL</t>
  </si>
  <si>
    <t>TEKIRDAG</t>
  </si>
  <si>
    <t>ASHDOD (TSP ONLY)</t>
  </si>
  <si>
    <t>KING ABDULLAH</t>
  </si>
  <si>
    <t>XIN BIN ZHOU HD438R ETA/ETD: 15 SEPT/16 SEPT &gt;&gt; 23 SEPT / 24SEPT</t>
  </si>
  <si>
    <t>HD</t>
  </si>
  <si>
    <t>R</t>
  </si>
  <si>
    <t>PEN</t>
  </si>
  <si>
    <t>MSC OLIVER</t>
  </si>
  <si>
    <t>FT</t>
  </si>
  <si>
    <t>W</t>
  </si>
  <si>
    <t>NO REEFER TO PORT SUDAN</t>
  </si>
  <si>
    <t>MSC MAKALU III</t>
  </si>
  <si>
    <t>PGU</t>
  </si>
  <si>
    <t>MSC PAOLA</t>
  </si>
  <si>
    <t>HV</t>
  </si>
  <si>
    <t>A</t>
  </si>
  <si>
    <t>PKG</t>
  </si>
  <si>
    <r>
      <rPr>
        <sz val="11"/>
        <color rgb="FF000000"/>
        <rFont val="Calibri"/>
      </rPr>
      <t xml:space="preserve">MSC DAVAO III </t>
    </r>
    <r>
      <rPr>
        <sz val="11"/>
        <color rgb="FFFF0000"/>
        <rFont val="Calibri"/>
      </rPr>
      <t>( NOT CALLING TPP )</t>
    </r>
  </si>
  <si>
    <t>HO</t>
  </si>
  <si>
    <t>MSC GLORY R HU439R ETA/ETD: 23 SEPT / 24 SEPT</t>
  </si>
  <si>
    <t>HU</t>
  </si>
  <si>
    <t>MSC YANG R</t>
  </si>
  <si>
    <t>HI</t>
  </si>
  <si>
    <t>TPP</t>
  </si>
  <si>
    <t>MSC BANU III</t>
  </si>
  <si>
    <t>TBN</t>
  </si>
  <si>
    <t>MSC IMMA IIII</t>
  </si>
  <si>
    <r>
      <rPr>
        <sz val="11"/>
        <color rgb="FF000000"/>
        <rFont val="Calibri"/>
      </rPr>
      <t xml:space="preserve">MSC ELIZABETH III </t>
    </r>
    <r>
      <rPr>
        <sz val="11"/>
        <color rgb="FFFF0000"/>
        <rFont val="Calibri"/>
      </rPr>
      <t>(NOT CALLING TPP)</t>
    </r>
  </si>
  <si>
    <t>MSC ALABAMA</t>
  </si>
  <si>
    <t>MSC NAGOYA V</t>
  </si>
  <si>
    <t>MSC SHANVI III</t>
  </si>
  <si>
    <t>MSC JADE</t>
  </si>
  <si>
    <t>MSC CHERYL 3</t>
  </si>
  <si>
    <t>MSC IDA II HZ441R ETA/ETD: 8 OCT / 9 OCT</t>
  </si>
  <si>
    <t>ATHENA</t>
  </si>
  <si>
    <t>MSC BASEL V</t>
  </si>
  <si>
    <t>MSC ARIA II</t>
  </si>
  <si>
    <t>N</t>
  </si>
  <si>
    <t>MSC ADITI III</t>
  </si>
  <si>
    <t>MSC ASTRID III</t>
  </si>
  <si>
    <t>JULIE HZ442R ETA/ETD: 15 OCT/ 16 OCT</t>
  </si>
  <si>
    <t>MSC CHULAI III HU441R ETA/ETD: 07 OCT/08 OCT DLY 15 OCT / 16 OCT</t>
  </si>
  <si>
    <r>
      <rPr>
        <sz val="11"/>
        <color rgb="FF000000"/>
        <rFont val="Calibri"/>
      </rPr>
      <t>MSC DURBAN IV &gt;&gt;</t>
    </r>
    <r>
      <rPr>
        <b/>
        <sz val="11"/>
        <color rgb="FF000000"/>
        <rFont val="Calibri"/>
      </rPr>
      <t xml:space="preserve"> DLY ETA/ETD: 27 OCT / 28 OCT </t>
    </r>
  </si>
  <si>
    <t>XIN BIN ZHOU</t>
  </si>
  <si>
    <t>MSC MIRJA</t>
  </si>
  <si>
    <t>MSC ULSAN III HU443R ETA/ETD: 21-OCT/22-OCT</t>
  </si>
  <si>
    <r>
      <rPr>
        <sz val="11"/>
        <color rgb="FF000000"/>
        <rFont val="Calibri"/>
      </rPr>
      <t>MSC ALDI III (</t>
    </r>
    <r>
      <rPr>
        <sz val="11"/>
        <color rgb="FFFF0000"/>
        <rFont val="Calibri"/>
      </rPr>
      <t>NOT CALLING TPP TS</t>
    </r>
    <r>
      <rPr>
        <sz val="11"/>
        <color rgb="FF000000"/>
        <rFont val="Calibri"/>
      </rPr>
      <t>)</t>
    </r>
  </si>
  <si>
    <t>MSC ARIA III</t>
  </si>
  <si>
    <t>MSC KILIMANJARO IV</t>
  </si>
  <si>
    <t>MSC NIMISHA III</t>
  </si>
  <si>
    <t>MSC MIRJAM</t>
  </si>
  <si>
    <t>MSC VAIGA III</t>
  </si>
  <si>
    <r>
      <rPr>
        <sz val="11"/>
        <color rgb="FF000000"/>
        <rFont val="Calibri"/>
      </rPr>
      <t>MSC DAVAO III (</t>
    </r>
    <r>
      <rPr>
        <sz val="11"/>
        <color rgb="FFFF0000"/>
        <rFont val="Calibri"/>
      </rPr>
      <t>NOT CALLING TPP TS</t>
    </r>
    <r>
      <rPr>
        <sz val="11"/>
        <color rgb="FF000000"/>
        <rFont val="Calibri"/>
      </rPr>
      <t>)</t>
    </r>
  </si>
  <si>
    <t>MSC AMEERA III</t>
  </si>
  <si>
    <t xml:space="preserve">MSC DURBAN IV &gt;&gt; DLY ETA/ETD: 27 OCT / 28 OCT </t>
  </si>
  <si>
    <t>MSC STAR R</t>
  </si>
  <si>
    <t>MSC INGY</t>
  </si>
  <si>
    <t>MSC COLETTE III</t>
  </si>
  <si>
    <r>
      <rPr>
        <sz val="11"/>
        <color rgb="FF000000"/>
        <rFont val="Calibri"/>
      </rPr>
      <t>TBN (</t>
    </r>
    <r>
      <rPr>
        <sz val="11"/>
        <color rgb="FFFF0000"/>
        <rFont val="Calibri"/>
      </rPr>
      <t>NOT CALLING TPP TS</t>
    </r>
    <r>
      <rPr>
        <sz val="11"/>
        <color rgb="FF000000"/>
        <rFont val="Calibri"/>
      </rPr>
      <t xml:space="preserve">) </t>
    </r>
  </si>
  <si>
    <t xml:space="preserve">MSC GLORY R </t>
  </si>
  <si>
    <t>MSC ULSAN III</t>
  </si>
  <si>
    <t>MSC ERICA</t>
  </si>
  <si>
    <r>
      <rPr>
        <sz val="11"/>
        <color rgb="FF000000"/>
        <rFont val="Calibri"/>
      </rPr>
      <t>MSC ULSAN III (</t>
    </r>
    <r>
      <rPr>
        <sz val="11"/>
        <color rgb="FFFF0000"/>
        <rFont val="Calibri"/>
      </rPr>
      <t>NOT CALLING TPP</t>
    </r>
    <r>
      <rPr>
        <sz val="11"/>
        <color rgb="FF000000"/>
        <rFont val="Calibri"/>
      </rPr>
      <t>)</t>
    </r>
  </si>
  <si>
    <t>MSC ZOE</t>
  </si>
  <si>
    <t>MSC GENERAL IV</t>
  </si>
  <si>
    <t>MSC ALDI III ( NOT CALLING TPP )</t>
  </si>
  <si>
    <t>MSC GLORY R</t>
  </si>
  <si>
    <t>MSC TINA</t>
  </si>
  <si>
    <t>MSC HAILEY ANN III ( NOT CALLING TPP )</t>
  </si>
  <si>
    <t>MSC DURBAN IV</t>
  </si>
  <si>
    <t>ALL DETAILS ARE SUBJECT TO CHANGE WITHOUT PRIOR NOTICE</t>
  </si>
  <si>
    <t>Completed DGD</t>
  </si>
  <si>
    <t xml:space="preserve">3 working days before feeder vessel ETA </t>
  </si>
  <si>
    <t>OTHER DESTINATIONS OFFERED VIA  PIRAEUS:</t>
  </si>
  <si>
    <t>OTHER DESTINATIONS OFFERED VIA  TEKIRDAG + KING ABDULLAH:</t>
  </si>
  <si>
    <t>OTHER DESTINATIONS OFFERED VIA TEKIRDAG:</t>
  </si>
  <si>
    <r>
      <rPr>
        <sz val="11"/>
        <color rgb="FF000000"/>
        <rFont val="Calibri"/>
      </rPr>
      <t xml:space="preserve">CONSTANTA + 2 DAYS // IZMIR +4 DAYS // BURGAS + 5 DAYS / POTI +11 DAYS // </t>
    </r>
    <r>
      <rPr>
        <b/>
        <sz val="11"/>
        <color rgb="FF4472C4"/>
        <rFont val="Calibri"/>
      </rPr>
      <t>DERINCE ( CHANGE POD TO GEBZE ) +7 DAYS</t>
    </r>
    <r>
      <rPr>
        <sz val="11"/>
        <color rgb="FF00B0F0"/>
        <rFont val="Calibri"/>
      </rPr>
      <t xml:space="preserve"> </t>
    </r>
    <r>
      <rPr>
        <sz val="11"/>
        <color rgb="FF000000"/>
        <rFont val="Calibri"/>
      </rPr>
      <t>// VARNA +7 DAYS // ANTALYA +7 DAYS // BATUMI +8 DAYS // TRABZON +11 DAYS //  GEMLIK +5 DAYS // SAMSUN +12 DAYS // ALIAGA +15 DAYS // ODESA + 4 DAYS</t>
    </r>
    <r>
      <rPr>
        <b/>
        <sz val="11"/>
        <color rgb="FFFF0000"/>
        <rFont val="Calibri"/>
      </rPr>
      <t xml:space="preserve"> </t>
    </r>
    <r>
      <rPr>
        <b/>
        <sz val="11"/>
        <color rgb="FF000000"/>
        <rFont val="Calibri"/>
      </rPr>
      <t xml:space="preserve">// </t>
    </r>
    <r>
      <rPr>
        <sz val="11"/>
        <color rgb="FF000000"/>
        <rFont val="Calibri"/>
      </rPr>
      <t xml:space="preserve"> ALEXANDRIA OLD PORT + 4 DAYS / NOVOROSSYIK + 8 DAYS</t>
    </r>
  </si>
  <si>
    <t>OTHER DESTINATIONS OFFERED VIA ASHDOD</t>
  </si>
  <si>
    <t>For Enquiries and Booking, please contact us at:</t>
  </si>
  <si>
    <t>Customer Service:-</t>
  </si>
  <si>
    <t>Documentation:-</t>
  </si>
  <si>
    <t>Email:</t>
  </si>
  <si>
    <t>Email</t>
  </si>
  <si>
    <t>Booking Team (New Booking &amp; Revise Booking):</t>
  </si>
  <si>
    <t>SI Team:</t>
  </si>
  <si>
    <t xml:space="preserve">my172-bkg.oth@msc.com </t>
  </si>
  <si>
    <t xml:space="preserve">my172-exportdoc.si@msc.com </t>
  </si>
  <si>
    <t>Cases Team (COD, AMS/ACI &amp; tracking)</t>
  </si>
  <si>
    <t>BL Amendment Team:</t>
  </si>
  <si>
    <t>MY172-cases.others@msc.com</t>
  </si>
  <si>
    <t xml:space="preserve">my172-exportdoc.amd@msc.com </t>
  </si>
  <si>
    <t xml:space="preserve">        </t>
  </si>
  <si>
    <t>JADE SERVICE - WEST MEDITERRANEAN (GIT, BCN &amp; VLC)</t>
  </si>
  <si>
    <t>OCEAN VESSEL NAME
(JADE)</t>
  </si>
  <si>
    <t>VALENCIA</t>
  </si>
  <si>
    <t>BARCELONA</t>
  </si>
  <si>
    <t>GIOIA TAURO</t>
  </si>
  <si>
    <t>MSC LENI</t>
  </si>
  <si>
    <t>FJ</t>
  </si>
  <si>
    <t>DG POD LIBYA (KHOMS,MISURATA,TRIPOLI,BINGAZI) PLS CHECK WITH POD AGENT B4 ACCEPTING</t>
  </si>
  <si>
    <t>MSC AMBRA</t>
  </si>
  <si>
    <t>MSC GULSUN</t>
  </si>
  <si>
    <t>MSC MIA</t>
  </si>
  <si>
    <t>MSC MINA</t>
  </si>
  <si>
    <t>MSC AMELIA</t>
  </si>
  <si>
    <t>MSC DILETTA</t>
  </si>
  <si>
    <t>MSC ALLEGRA</t>
  </si>
  <si>
    <t>OTHER DESTINATIONS OFFERED VIA GIOIA TAURO:</t>
  </si>
  <si>
    <r>
      <rPr>
        <sz val="11"/>
        <color rgb="FF000000"/>
        <rFont val="Calibri"/>
      </rPr>
      <t xml:space="preserve">Salerno +6 days, Bari / Civitavecchia / Leghorn(Livorno) / Ploce +4 days ,  Bar / Augusta / Cagliari / Pozzallo / +7 days , Palermo 12 Days, Marsaxlokk +7 days, Naples +2 Days </t>
    </r>
    <r>
      <rPr>
        <b/>
        <sz val="11"/>
        <color rgb="FFFF0000"/>
        <rFont val="Calibri"/>
      </rPr>
      <t>(Starting FJ419W)</t>
    </r>
  </si>
  <si>
    <t>OTHER DESTINATIONS OFFERED VIA BARCELONA:</t>
  </si>
  <si>
    <t xml:space="preserve">Santa Cruz De Tenerife +7 days </t>
  </si>
  <si>
    <t>OTHER DESTINATIONS OFFERED VIA VALENCIA:</t>
  </si>
  <si>
    <t>Cadiz / Melilla +6 days, Alicante  +7 days, Cartagena (Spain / ESCAR) +13 days, Malaga +14 days, Las Palmas +29days,</t>
  </si>
  <si>
    <t>OTHER DESTINATIONS OFFERED VIA VALENCIA + LAS PALMAS:</t>
  </si>
  <si>
    <t>Agadir + 8 days, Arrecife De Lanzarote +9 Days, Puerto Del Rosario - Fuerteventura +9 Days</t>
  </si>
  <si>
    <t>OTHER DESTINATIONS OFFERED VIA VALENCIA + SUAPE:</t>
  </si>
  <si>
    <t>NIL</t>
  </si>
  <si>
    <t>PHOENIX SERVICE - EAST MEDITERRANEAN / ADRIATIC (KOP, TRS &amp; RJK)</t>
  </si>
  <si>
    <t>OCEAN VESSEL NAME
(SEAHORSE)</t>
  </si>
  <si>
    <t>KOPER</t>
  </si>
  <si>
    <t>TRIESTE</t>
  </si>
  <si>
    <t>RIJEKA</t>
  </si>
  <si>
    <t>HAIFA</t>
  </si>
  <si>
    <t>MAERSK HANGZHOU</t>
  </si>
  <si>
    <t>NO FINAL POD GIOIA TAURO and KING ABDULLAH, TSP FOR OTHER POD</t>
  </si>
  <si>
    <t>SPEED</t>
  </si>
  <si>
    <t>MAERSK CAMPBELL</t>
  </si>
  <si>
    <t>MAERSK CAMDEN</t>
  </si>
  <si>
    <t>MAERSK HUACHO</t>
  </si>
  <si>
    <t>MAERSK CANYON</t>
  </si>
  <si>
    <t>MAERSK HANOI</t>
  </si>
  <si>
    <t>MAERSK CHARLESTON</t>
  </si>
  <si>
    <t>MAERSK SINGAPORE</t>
  </si>
  <si>
    <t>OTHER DESTINATIONS OFFERED VIA TRIESTE:</t>
  </si>
  <si>
    <t>VENICE + 2 DAYS/ ANCONA + 4 DAYS/ RAVENNA + 3 DAYS / DURRES 4 DAYS</t>
  </si>
  <si>
    <t>OTHER DESTINATIONS OFFERED VIA PORT SAID EAST:</t>
  </si>
  <si>
    <t>OTHER DESTINATIONS OFFERED VIA HAIFA:</t>
  </si>
  <si>
    <t>DRAGON SERVICE - EAST MEDITERRANEAN / GENOA, LA SPEZIA, NAPLES, FOS-SUR-MER</t>
  </si>
  <si>
    <t>GENOA</t>
  </si>
  <si>
    <t>LA SPEZIA</t>
  </si>
  <si>
    <t>FOS-SUR-MER</t>
  </si>
  <si>
    <t>ASHDOD</t>
  </si>
  <si>
    <t>ABU KIR</t>
  </si>
  <si>
    <t>COLOMBO (TSP ONLY)</t>
  </si>
  <si>
    <t>MSC DEILA</t>
  </si>
  <si>
    <t>FD</t>
  </si>
  <si>
    <t>NO FINAL POD GIOIA TAURO &amp; ABU KIR, ONLY TRANSHIPMENT PORT</t>
  </si>
  <si>
    <t xml:space="preserve">POD (LIBYA KHOMS,MISURATA,TRIPOLI,BINGAZI) REQUIRE ACI NO. BEFORE SAIL OFF </t>
  </si>
  <si>
    <t>MSC AZRA</t>
  </si>
  <si>
    <t>MSC FLORENTINA</t>
  </si>
  <si>
    <t xml:space="preserve">POD (LIBYA KHOMS,MISURATA,TRIPOLI,BINGAZI) REQUIRE ACI FILING BEFORE SAIL OFF </t>
  </si>
  <si>
    <t>MSC DARIA</t>
  </si>
  <si>
    <t>MSC NATASHA XIII</t>
  </si>
  <si>
    <t>MSC LUCIANA</t>
  </si>
  <si>
    <t>MSC MARIACRISTINA</t>
  </si>
  <si>
    <t>MSC SIENA</t>
  </si>
  <si>
    <t>MSC ROME</t>
  </si>
  <si>
    <t>MSC VIRGINIA</t>
  </si>
  <si>
    <t>OTHER DESTINATIONS OFFERED VIA COLOMBO:</t>
  </si>
  <si>
    <t>SALALAH + 5 DAYS</t>
  </si>
  <si>
    <t>OTHER DESTINATIONS OFFERED VIA ABU KIR + BEIRUT:</t>
  </si>
  <si>
    <t xml:space="preserve">LATTAKIA +12 DAYS // TARTUS + 14 DAYS </t>
  </si>
  <si>
    <r>
      <rPr>
        <sz val="11"/>
        <color rgb="FF000000"/>
        <rFont val="Calibri"/>
      </rPr>
      <t xml:space="preserve">EVYAP + 7 Days </t>
    </r>
    <r>
      <rPr>
        <b/>
        <sz val="11"/>
        <color rgb="FFFF0000"/>
        <rFont val="Calibri"/>
      </rPr>
      <t>/ DAMIETTA + 3 DAYS / PORT SAID WEST +7 DAYS</t>
    </r>
  </si>
  <si>
    <t>OTHER DESTINATIONS OFFERED VIA ABU KIR:</t>
  </si>
  <si>
    <r>
      <rPr>
        <sz val="11"/>
        <color rgb="FF000000"/>
        <rFont val="Calibri"/>
      </rPr>
      <t xml:space="preserve">ALEXANDRIA EL DEKHLIA + 6 DAYS / HERAKLION &amp; PIRAEUS + 13 DAYS / ISKENDERUN + 10 DAYS / MERSIN + 5 DAYS VOLOS + 16 DAYS / AL 'AQABA + 10 DAYS / JEDDAH + 8 DAYS / KING ABDULLAH + 6 DAYS / LIMASSOL + 3 DAYS / BEIRUT + 8 DAYS / </t>
    </r>
    <r>
      <rPr>
        <b/>
        <sz val="11"/>
        <color rgb="FFFF0000"/>
        <rFont val="Calibri"/>
      </rPr>
      <t>THESSALONIKI + 2 DAYS</t>
    </r>
  </si>
  <si>
    <t>OTHER DESTINATIONS OFFERED VIA ABU KIR + KING ABDULLAH:</t>
  </si>
  <si>
    <t>SOKHNA + 8 DAYS / PORT SUDAN NO REEFER + 10 DAYS</t>
  </si>
  <si>
    <t>OTHER DESTINATIONS OFFERED VIA GIOIA TAURO (NAFR):</t>
  </si>
  <si>
    <t>ALGER +8 DAYS // ANNABA 14 DAYS / BEJAIA 9 DAYS / ORAN + 12 DAYS / SKIKDA + 10 DAYS / MISURATA + 5 DAYS / BINGAZI + 9 DAYS / KHOMS 12 DAYS, TRIPOLI + 12 DAYS / TUNIS + 12 DAYS , CASABLANCA + 7 DAYS, NADOR + 6 DAYS</t>
  </si>
  <si>
    <t>OTHER DESTINATIONS OFFERED VIA COLOMBO + SALALAH:</t>
  </si>
  <si>
    <r>
      <rPr>
        <sz val="11"/>
        <color rgb="FF000000"/>
        <rFont val="Aptos Narrow"/>
      </rPr>
      <t xml:space="preserve">DJIBOUTI + 14 DAYS / BERBERA + 15 DAYS / MUKALLA + 14 DAYS / ADEN </t>
    </r>
    <r>
      <rPr>
        <b/>
        <sz val="11"/>
        <color rgb="FFFF0000"/>
        <rFont val="Aptos Narrow"/>
      </rPr>
      <t>(SBDMA APPROVAL FOR MEDICAL GOODS PRIOR TO RELEASE BC)</t>
    </r>
    <r>
      <rPr>
        <sz val="11"/>
        <color rgb="FF000000"/>
        <rFont val="Aptos Narrow"/>
      </rPr>
      <t xml:space="preserve"> + 15 DAYS</t>
    </r>
  </si>
  <si>
    <t>ANDES (PGU - PEN)</t>
  </si>
  <si>
    <r>
      <t xml:space="preserve">ROUTING: POL - </t>
    </r>
    <r>
      <rPr>
        <b/>
        <sz val="16"/>
        <color rgb="FFFF0000"/>
        <rFont val="Calibri"/>
        <family val="2"/>
        <scheme val="minor"/>
      </rPr>
      <t>NINGBO</t>
    </r>
    <r>
      <rPr>
        <b/>
        <sz val="16"/>
        <rFont val="Calibri"/>
        <family val="2"/>
        <scheme val="minor"/>
      </rPr>
      <t xml:space="preserve"> - POD</t>
    </r>
  </si>
  <si>
    <t>ANDES (PASIR GUDANG - PENANG)</t>
  </si>
  <si>
    <t>TSP
NBO</t>
  </si>
  <si>
    <t>OCEAN VESSEL NAME</t>
  </si>
  <si>
    <t>TSP
NINGBO</t>
  </si>
  <si>
    <t>MANZANILLO</t>
  </si>
  <si>
    <t>LAZARO CARDENAS</t>
  </si>
  <si>
    <t>RODMAN</t>
  </si>
  <si>
    <t>BUENAVENTURA</t>
  </si>
  <si>
    <t>CALLAO</t>
  </si>
  <si>
    <t>SAN ANTONIO</t>
  </si>
  <si>
    <t>LIRQUEN</t>
  </si>
  <si>
    <t>CORONEL</t>
  </si>
  <si>
    <t>MSC SAGITTA III</t>
  </si>
  <si>
    <t>MSC ELISA XIII</t>
  </si>
  <si>
    <t>FA</t>
  </si>
  <si>
    <t>MSC LILOU III (FULL)</t>
  </si>
  <si>
    <t>MSC JOSSELINE</t>
  </si>
  <si>
    <t>MSC LILOU III</t>
  </si>
  <si>
    <t>SEASPAN BRAVO</t>
  </si>
  <si>
    <t>E</t>
  </si>
  <si>
    <t>MSC KERRY</t>
  </si>
  <si>
    <t>MSC JEWEL</t>
  </si>
  <si>
    <t>MSC RUBY</t>
  </si>
  <si>
    <t>MSC SHANVI</t>
  </si>
  <si>
    <t>MSC BARI</t>
  </si>
  <si>
    <t>SEASPAN BEAUTY</t>
  </si>
  <si>
    <t>MSC CHIYO</t>
  </si>
  <si>
    <t>MSC TRIESTE</t>
  </si>
  <si>
    <t>MSC LA SPEZIA</t>
  </si>
  <si>
    <r>
      <rPr>
        <sz val="11"/>
        <color rgb="FF000000"/>
        <rFont val="Calibri"/>
      </rPr>
      <t xml:space="preserve">MSC GRETA III </t>
    </r>
    <r>
      <rPr>
        <b/>
        <sz val="11"/>
        <color rgb="FFFF0000"/>
        <rFont val="Calibri"/>
      </rPr>
      <t>(TSP SIN + BUS)</t>
    </r>
  </si>
  <si>
    <t>MSC ALIYA</t>
  </si>
  <si>
    <r>
      <rPr>
        <sz val="11"/>
        <color rgb="FF000000"/>
        <rFont val="Calibri"/>
      </rPr>
      <t xml:space="preserve">MSC IMMA III </t>
    </r>
    <r>
      <rPr>
        <b/>
        <sz val="11"/>
        <color rgb="FFFF0000"/>
        <rFont val="Calibri"/>
      </rPr>
      <t>(TSP SIN + BUS)</t>
    </r>
  </si>
  <si>
    <t>MSC EMMA</t>
  </si>
  <si>
    <t>MSC HAILEY ANN III</t>
  </si>
  <si>
    <t>MSC ADITI</t>
  </si>
  <si>
    <t>MSC ALEXA</t>
  </si>
  <si>
    <t>OTHER DESTINATIONS OFFERED VIA MANZANILLO:</t>
  </si>
  <si>
    <t>MAZATLAN +15 days, GUAYMAS +24days</t>
  </si>
  <si>
    <t>OTHER DESTINATIONS OFFERED VIA RODMAN:</t>
  </si>
  <si>
    <t>CORINTO +8 days, PUERTO CALDERA +14 days, ACAJUTLA +12 days, PAITA +9 days</t>
  </si>
  <si>
    <t>OTHER DESTINATIONS OFFERED VIA CALLAO:</t>
  </si>
  <si>
    <t>ARICA +4 days</t>
  </si>
  <si>
    <t>AMERICA SERVICE</t>
  </si>
  <si>
    <t xml:space="preserve">OCEAN VESSEL NAME </t>
  </si>
  <si>
    <t xml:space="preserve">FREEPORT </t>
  </si>
  <si>
    <t>PROGRESO</t>
  </si>
  <si>
    <t>ALTAMIRA</t>
  </si>
  <si>
    <t>VERACRUZ</t>
  </si>
  <si>
    <t>NASSAU</t>
  </si>
  <si>
    <t>GSL LYDIA</t>
  </si>
  <si>
    <t>GSL SOFIA</t>
  </si>
  <si>
    <t>GERDA MAERSK</t>
  </si>
  <si>
    <t>MAERSK ATHABASCA</t>
  </si>
  <si>
    <t>METHONI</t>
  </si>
  <si>
    <t>MARIA Y</t>
  </si>
  <si>
    <t>COLUMBINE MAERSK</t>
  </si>
  <si>
    <t>KOSTAS K</t>
  </si>
  <si>
    <t>OCEAN VESSEL NAME (IPANEMA EB)</t>
  </si>
  <si>
    <t>TSP
SINGAPORE</t>
  </si>
  <si>
    <t>ETA BUSAN</t>
  </si>
  <si>
    <t>OCEAN VESSEL NAME (AMBERJACK</t>
  </si>
  <si>
    <t>TSP
BUSAN</t>
  </si>
  <si>
    <t>KINGSTON</t>
  </si>
  <si>
    <t>MSC NEW JERSEY III</t>
  </si>
  <si>
    <t>HW</t>
  </si>
  <si>
    <t>ZIM MOUNT KILIMANJARO</t>
  </si>
  <si>
    <t>STOP DG</t>
  </si>
  <si>
    <t>MSC REN V</t>
  </si>
  <si>
    <t>ZIM MOUNT OLYMPUS</t>
  </si>
  <si>
    <t>MSC GINA</t>
  </si>
  <si>
    <t>ZIM BANGKOK</t>
  </si>
  <si>
    <t>CALI</t>
  </si>
  <si>
    <t>ZIM MOUNT ELBRUS</t>
  </si>
  <si>
    <t>MSC PRECISION V</t>
  </si>
  <si>
    <t>ZIM SAMY OFER</t>
  </si>
  <si>
    <t>MSC ANIELLO</t>
  </si>
  <si>
    <t>ZIM MOUNT RAINIER</t>
  </si>
  <si>
    <t>MSC LYSE V</t>
  </si>
  <si>
    <t>ZIM MOUNT BLANC</t>
  </si>
  <si>
    <t>ZIM MOUNT DENALI</t>
  </si>
  <si>
    <t>ZIM MOUNT FUJI</t>
  </si>
  <si>
    <t>ZIM MOUNT EVEREST</t>
  </si>
  <si>
    <t>OTHER DESTINATIONS OFFERED VIA KINGSTON:</t>
  </si>
  <si>
    <r>
      <rPr>
        <sz val="11"/>
        <color rgb="FF000000"/>
        <rFont val="Calibri"/>
      </rPr>
      <t xml:space="preserve">PHILIPSBURG +5 DAYS // SAINT GEORGE +7 DAYS // ROSEAU +12 DAYS // CASTRIES +12 DAYS - </t>
    </r>
    <r>
      <rPr>
        <b/>
        <sz val="11"/>
        <color rgb="FFFF0000"/>
        <rFont val="Calibri"/>
      </rPr>
      <t xml:space="preserve">STOP DG FOR ALL POD UNDER AMBERJACK </t>
    </r>
  </si>
  <si>
    <t>ANDES (PKG - TPP)</t>
  </si>
  <si>
    <r>
      <t xml:space="preserve">ROUTING: POL - </t>
    </r>
    <r>
      <rPr>
        <b/>
        <sz val="16"/>
        <color rgb="FFFF0000"/>
        <rFont val="Calibri"/>
      </rPr>
      <t>SINGAPORE (IPANEMA EB) - BUSAN</t>
    </r>
    <r>
      <rPr>
        <b/>
        <sz val="16"/>
        <color rgb="FF000000"/>
        <rFont val="Calibri"/>
      </rPr>
      <t xml:space="preserve"> - POD</t>
    </r>
  </si>
  <si>
    <t>FOR DG BKG, PLS CHECK CARGO ACCEPTANCE IN MYMSC BEFORE RELEASE BKG DUE TO RESTRICTION AT TSP BUSAN</t>
  </si>
  <si>
    <t>ANDES (PORT KLANG - TANJUNG PELEPAS)</t>
  </si>
  <si>
    <t>OCEAN VESSEL NAME (SINGAPORE - IPANEMA EB)</t>
  </si>
  <si>
    <t>OCEAN VESSEL NAME (BUSAN - ANDES)</t>
  </si>
  <si>
    <t>ETD BUSAN</t>
  </si>
  <si>
    <t xml:space="preserve">TBN </t>
  </si>
  <si>
    <t>MSC AURIGA</t>
  </si>
  <si>
    <t>ONE COLUMBIA</t>
  </si>
  <si>
    <t>MSC IVA</t>
  </si>
  <si>
    <t>MSC TAYLOR</t>
  </si>
  <si>
    <t>MSC VICTORIA</t>
  </si>
  <si>
    <t>MSC NOA ARIELA</t>
  </si>
  <si>
    <t>MSC GENOVA</t>
  </si>
  <si>
    <t>MSC VALENTINA</t>
  </si>
  <si>
    <r>
      <rPr>
        <sz val="11"/>
        <color rgb="FF000000"/>
        <rFont val="Calibri"/>
      </rPr>
      <t xml:space="preserve">CORINTO +8 days </t>
    </r>
    <r>
      <rPr>
        <b/>
        <sz val="11"/>
        <color rgb="FFFF0000"/>
        <rFont val="Calibri"/>
      </rPr>
      <t>(STOP ACCEPT NOR SHIPMENT)</t>
    </r>
    <r>
      <rPr>
        <sz val="11"/>
        <color rgb="FF000000"/>
        <rFont val="Calibri"/>
      </rPr>
      <t xml:space="preserve">, PUERTO CALDERA +14 days </t>
    </r>
    <r>
      <rPr>
        <b/>
        <sz val="11"/>
        <color rgb="FFFF0000"/>
        <rFont val="Calibri"/>
      </rPr>
      <t>(STOP ACCEPT NOR SHIPMENT)</t>
    </r>
    <r>
      <rPr>
        <sz val="11"/>
        <color rgb="FF000000"/>
        <rFont val="Calibri"/>
      </rPr>
      <t>, ACAJUTLA +12 days</t>
    </r>
    <r>
      <rPr>
        <b/>
        <sz val="11"/>
        <color rgb="FFFF0000"/>
        <rFont val="Calibri"/>
      </rPr>
      <t xml:space="preserve"> (STOP ACCEPT NOR SHIPMENT)</t>
    </r>
    <r>
      <rPr>
        <sz val="11"/>
        <color rgb="FF000000"/>
        <rFont val="Calibri"/>
      </rPr>
      <t>, PAITA +9 days</t>
    </r>
  </si>
  <si>
    <t>AZTEC (PKG - TPP)</t>
  </si>
  <si>
    <r>
      <t xml:space="preserve">ROUTING: POL - </t>
    </r>
    <r>
      <rPr>
        <b/>
        <sz val="16"/>
        <color rgb="FFFF0000"/>
        <rFont val="Calibri"/>
      </rPr>
      <t>SINGAPORE(IPANEMA EB) - BUSAN</t>
    </r>
    <r>
      <rPr>
        <b/>
        <sz val="16"/>
        <color rgb="FF000000"/>
        <rFont val="Calibri"/>
      </rPr>
      <t xml:space="preserve"> - POD</t>
    </r>
  </si>
  <si>
    <t>AZTEC (PORT KLANG - TANJUNG PELEPAS)</t>
  </si>
  <si>
    <t>OCEAN VESSEL NAME (BUSAN - AZTEC)</t>
  </si>
  <si>
    <t>ENSENADA</t>
  </si>
  <si>
    <r>
      <rPr>
        <b/>
        <sz val="10"/>
        <color rgb="FF000046"/>
        <rFont val="Calibri"/>
      </rPr>
      <t xml:space="preserve">PUERTO QUETZAL </t>
    </r>
    <r>
      <rPr>
        <b/>
        <sz val="10"/>
        <color rgb="FFFF0000"/>
        <rFont val="Calibri"/>
      </rPr>
      <t>(STOP NOR)</t>
    </r>
  </si>
  <si>
    <t>GUAYAQUIL</t>
  </si>
  <si>
    <t>PUERTO QUETZAL STOP ACCEPT NON OPERATING REEFER CNTR</t>
  </si>
  <si>
    <t>ONE ORINOCO</t>
  </si>
  <si>
    <t>POSORJA EXPRESS</t>
  </si>
  <si>
    <t>VALOR</t>
  </si>
  <si>
    <t>COCHRANE</t>
  </si>
  <si>
    <t>HYUNDAI NEPTUNE</t>
  </si>
  <si>
    <t>IQUIQUE EXPRESS</t>
  </si>
  <si>
    <t>SEASPAN BEACON</t>
  </si>
  <si>
    <t>SEASPAN BRILLIANCE</t>
  </si>
  <si>
    <t>NAVARINO</t>
  </si>
  <si>
    <t>FZ</t>
  </si>
  <si>
    <t>INCA (PKG - TPP)</t>
  </si>
  <si>
    <t>INCA(PORT KLANG - TANJUNG PELEPAS)</t>
  </si>
  <si>
    <t>OCEAN VESSEL NAME (BUSAN - INCA)</t>
  </si>
  <si>
    <t>IQUIQUE</t>
  </si>
  <si>
    <t>VALPARAISO</t>
  </si>
  <si>
    <t>PUERTO ANGAMOS</t>
  </si>
  <si>
    <t>SAN VICENTE</t>
  </si>
  <si>
    <t>SEASPAN RAPTOR</t>
  </si>
  <si>
    <t>HMM BLESSING</t>
  </si>
  <si>
    <t>MANZANILLO EXPRESS</t>
  </si>
  <si>
    <t>ITAJAI EXPRESS</t>
  </si>
  <si>
    <t>RIO DE JANEIRO EXPRESS</t>
  </si>
  <si>
    <t>BUENAVENTURA EXPRESS</t>
  </si>
  <si>
    <t>LIMA EXPRESS</t>
  </si>
  <si>
    <t>HUMBOLDT EXPRESS</t>
  </si>
  <si>
    <t>BUENOS AIRES EXPRESS</t>
  </si>
  <si>
    <t>SEASPAN BELIEF</t>
  </si>
  <si>
    <t>AZTEC (PGU - PEN)</t>
  </si>
  <si>
    <t>AZTEC (PASIR GUDANG - PENANG)</t>
  </si>
  <si>
    <t>PUERTO QUETZAL</t>
  </si>
  <si>
    <t>SEASPAN BEYOND</t>
  </si>
  <si>
    <t>VANTAGE</t>
  </si>
  <si>
    <t>VALENCE</t>
  </si>
  <si>
    <t>HYUNDAI SATURN</t>
  </si>
  <si>
    <t>0037</t>
  </si>
  <si>
    <t>SEASPAN BREEZE</t>
  </si>
  <si>
    <t>COYHAIQUE</t>
  </si>
  <si>
    <t>SEASPAN BELLWETHER</t>
  </si>
  <si>
    <t>INCA(PGU - PEN)</t>
  </si>
  <si>
    <t>CAUTIN</t>
  </si>
  <si>
    <t>CAUQUENES</t>
  </si>
  <si>
    <t>SEASPAN BRIGHTNESS</t>
  </si>
  <si>
    <t>0024</t>
  </si>
  <si>
    <t>CISNES</t>
  </si>
  <si>
    <r>
      <rPr>
        <sz val="11"/>
        <color rgb="FF000000"/>
        <rFont val="Calibri"/>
      </rPr>
      <t xml:space="preserve">MSC GRETA III </t>
    </r>
    <r>
      <rPr>
        <b/>
        <sz val="11"/>
        <color rgb="FFFF0000"/>
        <rFont val="Calibri"/>
      </rPr>
      <t>(TSP SIN + BUS MVSL)</t>
    </r>
  </si>
  <si>
    <r>
      <rPr>
        <sz val="11"/>
        <color rgb="FF000000"/>
        <rFont val="Calibri"/>
      </rPr>
      <t xml:space="preserve">MSC IMMA III </t>
    </r>
    <r>
      <rPr>
        <b/>
        <sz val="11"/>
        <color rgb="FFFF0000"/>
        <rFont val="Calibri"/>
      </rPr>
      <t>(TSP SIN + BUS MVSL)</t>
    </r>
  </si>
  <si>
    <t>SENTOSA</t>
  </si>
  <si>
    <t>OCEAN VESSEL NAME 
(TIGER)</t>
  </si>
  <si>
    <t>MUNDRA</t>
  </si>
  <si>
    <t>NHAVA SHEVA</t>
  </si>
  <si>
    <t>COLOMBO</t>
  </si>
  <si>
    <t>MSC SAVONA</t>
  </si>
  <si>
    <t>FV</t>
  </si>
  <si>
    <t>MSC TRADER II</t>
  </si>
  <si>
    <t>MSC MARA</t>
  </si>
  <si>
    <t>MSC DAVAO III</t>
  </si>
  <si>
    <t>MSC TARA III</t>
  </si>
  <si>
    <t>HE</t>
  </si>
  <si>
    <t>MSC ELIZABETH III</t>
  </si>
  <si>
    <t xml:space="preserve">MSC MARA </t>
  </si>
  <si>
    <t>MSC GRETA III</t>
  </si>
  <si>
    <t>MSC ALDI III</t>
  </si>
  <si>
    <t>MSC PARIS</t>
  </si>
  <si>
    <t>MSC IRENE</t>
  </si>
  <si>
    <t>B</t>
  </si>
  <si>
    <t>MSC DUBAI VII</t>
  </si>
  <si>
    <t>MSC CHULAI III</t>
  </si>
  <si>
    <t>XA</t>
  </si>
  <si>
    <t>MSC SOMYA III</t>
  </si>
  <si>
    <t>ZHU CHENG XIN ZHOU</t>
  </si>
  <si>
    <t>OTHER DESTINATIONS OFFERED VIA  MUNDRA:</t>
  </si>
  <si>
    <t>DJIBOUTI + 4 DAYS, KARACHI + 5 DAYS, MUHAMMAD BIN QASIM (PKBQM) +3 DAYS</t>
  </si>
  <si>
    <t xml:space="preserve">MOMBASA + 5DAYS, BEIRA + 6DAYS, DAR ES SALAAM + 7 DAYS, </t>
  </si>
  <si>
    <t>VIA COLOMBO + MOMBASA</t>
  </si>
  <si>
    <t>TANGA + 6 DAYS, ZANZIBAR + 7 DAYS, KISMAYU +6 DAYS, MOGADISHU +5 DAYS</t>
  </si>
  <si>
    <t>MEXICAS (PKG - TPP)</t>
  </si>
  <si>
    <r>
      <rPr>
        <b/>
        <sz val="16"/>
        <color rgb="FF000000"/>
        <rFont val="Calibri"/>
      </rPr>
      <t xml:space="preserve">ROUTING: POL - </t>
    </r>
    <r>
      <rPr>
        <b/>
        <sz val="16"/>
        <color rgb="FFFF0000"/>
        <rFont val="Calibri"/>
      </rPr>
      <t>SINGAPORE (IPANEMA EB) - BUSAN</t>
    </r>
    <r>
      <rPr>
        <b/>
        <sz val="16"/>
        <color rgb="FF000000"/>
        <rFont val="Calibri"/>
      </rPr>
      <t xml:space="preserve"> - POD</t>
    </r>
  </si>
  <si>
    <t>MEXICAS (PORT KLANG - TANJUNG PELEPAS)</t>
  </si>
  <si>
    <t>OCEAN VESSEL NAME (BUSAN - MEXICAS)</t>
  </si>
  <si>
    <r>
      <rPr>
        <b/>
        <sz val="10"/>
        <color rgb="FF000046"/>
        <rFont val="Calibri"/>
        <scheme val="minor"/>
      </rPr>
      <t>LAZARO CARDENAS</t>
    </r>
    <r>
      <rPr>
        <b/>
        <sz val="10"/>
        <color rgb="FFFF0000"/>
        <rFont val="Calibri"/>
        <scheme val="minor"/>
      </rPr>
      <t xml:space="preserve"> (FINAL POD)</t>
    </r>
  </si>
  <si>
    <t>MSC LAUSANNE VI</t>
  </si>
  <si>
    <t>QM</t>
  </si>
  <si>
    <t>LAZARO CARDENAS IS FINAL POD</t>
  </si>
  <si>
    <t>MSC PANTERA</t>
  </si>
  <si>
    <t>MSC MARINA</t>
  </si>
  <si>
    <t>MSC LOME V</t>
  </si>
  <si>
    <t>MSC INIYA V</t>
  </si>
  <si>
    <t>MSC SINDY</t>
  </si>
  <si>
    <t>MSC DENISSE X</t>
  </si>
  <si>
    <t>OTHER DESTINATIONS OFFERED VIA LAZARO CARDENAS:</t>
  </si>
  <si>
    <t>DAHLIA (PKG - TPP)</t>
  </si>
  <si>
    <t>OCEAN VESSEL NAME (BUSAN - DAHLIA)</t>
  </si>
  <si>
    <r>
      <rPr>
        <b/>
        <sz val="10"/>
        <color rgb="FF000046"/>
        <rFont val="Calibri"/>
        <scheme val="minor"/>
      </rPr>
      <t>LAZARO CARDENAS</t>
    </r>
    <r>
      <rPr>
        <b/>
        <sz val="10"/>
        <color rgb="FFFF0000"/>
        <rFont val="Calibri"/>
        <scheme val="minor"/>
      </rPr>
      <t xml:space="preserve"> (TSP ONLY</t>
    </r>
  </si>
  <si>
    <t>QD</t>
  </si>
  <si>
    <t>LAZARO CARDENAS IS TRANSSHIPMENT PORT ONLY</t>
  </si>
  <si>
    <r>
      <rPr>
        <b/>
        <sz val="11"/>
        <color rgb="FF002060"/>
        <rFont val="Calibri"/>
      </rPr>
      <t>COLOMBO (</t>
    </r>
    <r>
      <rPr>
        <b/>
        <sz val="11"/>
        <color rgb="FFFF0000"/>
        <rFont val="Calibri"/>
      </rPr>
      <t>TRANSSHIPMENT PORT ONLY</t>
    </r>
    <r>
      <rPr>
        <b/>
        <sz val="11"/>
        <color rgb="FF002060"/>
        <rFont val="Calibri"/>
      </rPr>
      <t>)</t>
    </r>
  </si>
  <si>
    <t>PORT LOUIS</t>
  </si>
  <si>
    <t>COEGA</t>
  </si>
  <si>
    <t>DURBAN</t>
  </si>
  <si>
    <t>MSC SORAYA</t>
  </si>
  <si>
    <t>ZF</t>
  </si>
  <si>
    <t>STOP BOOKING FOR KISMAYU / HARARE</t>
  </si>
  <si>
    <t>MSC ARIANA III</t>
  </si>
  <si>
    <r>
      <rPr>
        <sz val="11"/>
        <color rgb="FF000000"/>
        <rFont val="Calibri"/>
      </rPr>
      <t xml:space="preserve">MSC HAILEY ANN III </t>
    </r>
    <r>
      <rPr>
        <sz val="11"/>
        <color rgb="FFFF0000"/>
        <rFont val="Calibri"/>
      </rPr>
      <t>( NOT CALLING TPP )</t>
    </r>
  </si>
  <si>
    <t>MSC RACHELE</t>
  </si>
  <si>
    <t>MSC TAKORADI VIII</t>
  </si>
  <si>
    <t>MSC SOPHIE VII</t>
  </si>
  <si>
    <t>MSC REGINA</t>
  </si>
  <si>
    <t>MSC URSULA VI</t>
  </si>
  <si>
    <t>MSC SARISKA V</t>
  </si>
  <si>
    <t>OTHER DESTINATIONS OFFERED VIA PORT LOUIS:</t>
  </si>
  <si>
    <t>LONGONI +6 DAYS // MAJUNGA +8 DAYS // MORONI +9 DAYS // NACALA +21 DAYS // DIEGO SUAREZ +23 DAYS //</t>
  </si>
  <si>
    <t>OTHERS DESTINATIONS OFFERED VIA DURBAN:</t>
  </si>
  <si>
    <t xml:space="preserve">OTHERS DESTINATIONS OFFERED VIA COEGA </t>
  </si>
  <si>
    <r>
      <rPr>
        <b/>
        <sz val="11"/>
        <color rgb="FFFF0000"/>
        <rFont val="Calibri"/>
      </rPr>
      <t xml:space="preserve"> </t>
    </r>
    <r>
      <rPr>
        <b/>
        <sz val="11"/>
        <color rgb="FF000000"/>
        <rFont val="Calibri"/>
      </rPr>
      <t>EAST LONDON +5 DAYS // CAPE TOWN +8 DAYS  // MAPUTO +3 DAYS // LOBITO +11 DAYS</t>
    </r>
    <r>
      <rPr>
        <b/>
        <sz val="11"/>
        <color rgb="FFFF0000"/>
        <rFont val="Calibri"/>
      </rPr>
      <t xml:space="preserve">  // JOHANNESBURG (BY RAIL - ONCARRIAGE) +7 DAYS /</t>
    </r>
  </si>
  <si>
    <r>
      <t>OTHERS DESTINATIONS OFFERED VIA COLOMBO</t>
    </r>
    <r>
      <rPr>
        <sz val="11"/>
        <color rgb="FF000000"/>
        <rFont val="Calibri"/>
      </rPr>
      <t>:</t>
    </r>
  </si>
  <si>
    <t>DJIBOUTI +10 Days // ADEN +18 Days // TAMATAVE 11 DAYS // POINTE DES GALETS + 13 DAYS // BEIRA 12 DAYS // BERBERA 10 DAYS  // MUKALLA +4 DAYS</t>
  </si>
  <si>
    <r>
      <rPr>
        <b/>
        <sz val="11"/>
        <color rgb="FF000000"/>
        <rFont val="Calibri"/>
      </rPr>
      <t xml:space="preserve">TAMATAVE </t>
    </r>
    <r>
      <rPr>
        <sz val="11"/>
        <color rgb="FF000000"/>
        <rFont val="Calibri"/>
      </rPr>
      <t xml:space="preserve">11 DAYS // POINTE DES GALETS + 13 DAYS // </t>
    </r>
    <r>
      <rPr>
        <b/>
        <sz val="11"/>
        <color rgb="FF000000"/>
        <rFont val="Calibri"/>
      </rPr>
      <t>BERBERA 12 DAYS //</t>
    </r>
  </si>
  <si>
    <t>OTHERS DESTINATIONS OFFERED VIA COLOMBO + MOMBASA:</t>
  </si>
  <si>
    <t> NIL</t>
  </si>
  <si>
    <r>
      <rPr>
        <b/>
        <sz val="11"/>
        <color rgb="FF002060"/>
        <rFont val="Calibri"/>
      </rPr>
      <t>OTHERS DESTINATIONS OFFERED VIA COLOMBO</t>
    </r>
    <r>
      <rPr>
        <sz val="11"/>
        <color rgb="FF444444"/>
        <rFont val="Calibri"/>
      </rPr>
      <t>:</t>
    </r>
  </si>
  <si>
    <t>SALALAH</t>
  </si>
  <si>
    <t>MSC TAVVISHI</t>
  </si>
  <si>
    <t>SD</t>
  </si>
  <si>
    <r>
      <rPr>
        <sz val="11"/>
        <color rgb="FF000000"/>
        <rFont val="Calibri"/>
      </rPr>
      <t>MSC CHULAI III HU428R</t>
    </r>
    <r>
      <rPr>
        <sz val="11"/>
        <color rgb="FFFF0000"/>
        <rFont val="Calibri"/>
      </rPr>
      <t>( NOT CALLING TPP )</t>
    </r>
  </si>
  <si>
    <t>MSC MONTEREY</t>
  </si>
  <si>
    <t>MSC ANTONELLA XA429A ETA:14 JULY / ETD:15 JULY</t>
  </si>
  <si>
    <t>MSC ADU V</t>
  </si>
  <si>
    <t>MSC ANTONELLA XA429A ETA: 17 JULY / ETD: 18 JULY</t>
  </si>
  <si>
    <t>JAN RITSCHER HZ429R ETA 16/7-ETD 17-7</t>
  </si>
  <si>
    <t xml:space="preserve">MSC MANU III KE428A ETA/ETD: 15 JUL / 15 JUL -&gt; DLY: 17 JUL / 18 JUL </t>
  </si>
  <si>
    <t>MSC EXPRESS III XA430A ETA/ETD PEN 24 JUL / 25 JUL</t>
  </si>
  <si>
    <t>MSC RINI III</t>
  </si>
  <si>
    <t>MSC EXPRESS III XA430A ETA/ETD PGU 26 JUL / 27 JUL</t>
  </si>
  <si>
    <t>MSC CAPETOWN JL424R ETA/ETD: PEN 29 JUL/30 JUL</t>
  </si>
  <si>
    <t>MSC FORTUNE F SB430A ETA/ETD PGU: 31 JUL/1 AUG</t>
  </si>
  <si>
    <t>JULIE HZ431R ETA / ETD: 30 JULY / 31 JULY</t>
  </si>
  <si>
    <t>MSC ODESSA V</t>
  </si>
  <si>
    <t>MSC SUAPE VII XA431A ETA/ETD PEN 4 AUG / 5 AUG</t>
  </si>
  <si>
    <t>MSC SUAPE VII XA431A ETA/ETD PGU 6 AUG / 9 AUG</t>
  </si>
  <si>
    <t>MSC ADU V XA433A ETA/ETD: 14-AUG/15-AUG</t>
  </si>
  <si>
    <t>MSC NASSAU</t>
  </si>
  <si>
    <t>MSC ADU V XA433B ETA/ETD: 16-AUG/17-AUG</t>
  </si>
  <si>
    <t>MSC IMMA III</t>
  </si>
  <si>
    <t>MSC DAVAO III (NOT CALLING TPP)</t>
  </si>
  <si>
    <t>MSC ALABAMA III</t>
  </si>
  <si>
    <t>MSC NADIA IV</t>
  </si>
  <si>
    <t>MSC ULSAN III (NOT CALLING TPP)</t>
  </si>
  <si>
    <t>OTHER DESTINATIONS OFFERED VIA SALALAH:</t>
  </si>
  <si>
    <t>DJIBOUTI + 4 DAYS / BERBERA + 5 DAYS</t>
  </si>
  <si>
    <t>SHIKRA SERVICE INDIA-PAKISTAN</t>
  </si>
  <si>
    <t xml:space="preserve">OCEAN VESSEL NAME 
</t>
  </si>
  <si>
    <t>KARACHI</t>
  </si>
  <si>
    <t>MSC LONDON</t>
  </si>
  <si>
    <t>QS</t>
  </si>
  <si>
    <t>MSC SHANVI III HD441R</t>
  </si>
  <si>
    <r>
      <rPr>
        <sz val="11"/>
        <color rgb="FF000000"/>
        <rFont val="Calibri"/>
      </rPr>
      <t xml:space="preserve">MSC NEW JERSEY III </t>
    </r>
    <r>
      <rPr>
        <sz val="11"/>
        <color rgb="FFFF0000"/>
        <rFont val="Calibri"/>
      </rPr>
      <t>( NOT CALLING TPP )</t>
    </r>
  </si>
  <si>
    <t>MSC BANU III HD440R</t>
  </si>
  <si>
    <t>BLANK SAILING</t>
  </si>
  <si>
    <t>PLEASE NOMINATE TO NEXT MV</t>
  </si>
  <si>
    <r>
      <rPr>
        <sz val="11"/>
        <color rgb="FF000000"/>
        <rFont val="Calibri"/>
      </rPr>
      <t>MSC IDA II HZ441R</t>
    </r>
    <r>
      <rPr>
        <sz val="11"/>
        <color rgb="FFFF0000"/>
        <rFont val="Calibri"/>
      </rPr>
      <t>( NOT CALLING TPP )</t>
    </r>
  </si>
  <si>
    <t>MSC VIVIANA</t>
  </si>
  <si>
    <r>
      <t xml:space="preserve">MSC ALDI III </t>
    </r>
    <r>
      <rPr>
        <sz val="11"/>
        <color rgb="FFFF0000"/>
        <rFont val="Calibri"/>
      </rPr>
      <t>( NOT CALLING TPP )</t>
    </r>
  </si>
  <si>
    <t>MSC UNITED VIII</t>
  </si>
  <si>
    <r>
      <t xml:space="preserve">MSC HAILEY ANN III </t>
    </r>
    <r>
      <rPr>
        <sz val="11"/>
        <color rgb="FFFF0000"/>
        <rFont val="Calibri"/>
      </rPr>
      <t>( NOT CALLING TPP )</t>
    </r>
  </si>
  <si>
    <t>MSC KILIMANAJRO III</t>
  </si>
  <si>
    <t>MSC TIANJIN</t>
  </si>
  <si>
    <t>NOMINATE TO NEXT MV</t>
  </si>
  <si>
    <r>
      <t xml:space="preserve">MSC DAVAO III </t>
    </r>
    <r>
      <rPr>
        <sz val="11"/>
        <color rgb="FFFF0000"/>
        <rFont val="Calibri"/>
      </rPr>
      <t>( NOT CALLING TPP )</t>
    </r>
  </si>
  <si>
    <t>MSC OLIA</t>
  </si>
  <si>
    <t>MSC PALAK</t>
  </si>
  <si>
    <t>MSC ALABAMA III ( NOT CALLING TPP )</t>
  </si>
  <si>
    <t>MSC FAITH</t>
  </si>
  <si>
    <t>TBN ( NOT CALLING TPP )</t>
  </si>
  <si>
    <t>MSC NAGOVA V</t>
  </si>
  <si>
    <t>MSC BENEDETTA XIII</t>
  </si>
  <si>
    <r>
      <rPr>
        <sz val="11"/>
        <color rgb="FF000000"/>
        <rFont val="Calibri"/>
      </rPr>
      <t xml:space="preserve"> MUHAMMAD BIN QASIM (PKBQM) + 5 DAYS </t>
    </r>
    <r>
      <rPr>
        <b/>
        <sz val="11"/>
        <color rgb="FFFF0000"/>
        <rFont val="Calibri"/>
      </rPr>
      <t>// BEIRA 12 DAYS</t>
    </r>
  </si>
  <si>
    <t>DAR ES SALAAM FEEDER</t>
  </si>
  <si>
    <t>MOMBASA</t>
  </si>
  <si>
    <t>MSC MONTEREY V</t>
  </si>
  <si>
    <t>JL</t>
  </si>
  <si>
    <t>MSC JOHANNESBURG V</t>
  </si>
  <si>
    <t>MSC LANGSAR</t>
  </si>
  <si>
    <t>MSC DIEGO</t>
  </si>
  <si>
    <t>MSC NURIA</t>
  </si>
  <si>
    <t>MSC DAVAO III ( NOT CALLING TPP )</t>
  </si>
  <si>
    <t>OTHER DESTINATIONS OFFERED VIA MOMBASA:</t>
  </si>
  <si>
    <r>
      <rPr>
        <sz val="11"/>
        <color rgb="FF000000"/>
        <rFont val="Calibri"/>
      </rPr>
      <t>TANGA + 10 DAYS // ZANZIBAR + 11 DAYS // MOGADISHU + 10 DAYS</t>
    </r>
    <r>
      <rPr>
        <b/>
        <sz val="11"/>
        <color rgb="FFFF0000"/>
        <rFont val="Calibri"/>
      </rPr>
      <t xml:space="preserve"> </t>
    </r>
  </si>
  <si>
    <t>OSPREY SERVICE</t>
  </si>
  <si>
    <t>ENNORE</t>
  </si>
  <si>
    <t xml:space="preserve">VISAKHAPATNAM  </t>
  </si>
  <si>
    <t>GANGAVARAM</t>
  </si>
  <si>
    <t>MSC LONDON QS438A</t>
  </si>
  <si>
    <t>SO</t>
  </si>
  <si>
    <t>VISAKHAPATNAM WILL STOP BOOKING STARTING WEEK 43 MV MSC VIVIANA QS440A</t>
  </si>
  <si>
    <t>MSC VIVIANA QS440A</t>
  </si>
  <si>
    <t>MSC TARANTO FY442A</t>
  </si>
  <si>
    <t>MSC MILAN FY443A</t>
  </si>
  <si>
    <t>MSC KOREA</t>
  </si>
  <si>
    <t>MSC SHAHAR</t>
  </si>
  <si>
    <t>MSC CAIRO V</t>
  </si>
  <si>
    <t xml:space="preserve">PARADIP + 6 DAYS, HALDIA + 1 days, MARMAGAO + 2 DAYS, NEW MANGALORE + 3 DAYS, TUTICORIN + 5 DAYS, COCHIN + 6 DAYS, MALE +8 DAYS, CHENNAI + 9 DAYS, KAKINADA + 4 DAYS 								</t>
  </si>
  <si>
    <r>
      <rPr>
        <b/>
        <sz val="11"/>
        <color rgb="FFFF0000"/>
        <rFont val="Calibri"/>
        <scheme val="minor"/>
      </rPr>
      <t>OTHER DESTINATIONS OFFERED VIA GANGAVARAM</t>
    </r>
    <r>
      <rPr>
        <b/>
        <sz val="11"/>
        <color rgb="FF000046"/>
        <rFont val="Calibri"/>
        <scheme val="minor"/>
      </rPr>
      <t>:</t>
    </r>
  </si>
  <si>
    <t>KOLKATA + 8 DAYS</t>
  </si>
  <si>
    <t>FALCON SERVICE - MIDDLE EAST / INDIAN SUB CONTINENT</t>
  </si>
  <si>
    <t>MUNDRA (CHECK SPACE)</t>
  </si>
  <si>
    <t>NHAVA SHEVA (CHECK SPACE)</t>
  </si>
  <si>
    <t>JEBEL ALI</t>
  </si>
  <si>
    <t>ABU DHABI</t>
  </si>
  <si>
    <t>HAMAD</t>
  </si>
  <si>
    <t>AD DAMMAM</t>
  </si>
  <si>
    <t>UMM QASAR</t>
  </si>
  <si>
    <t>MSC LELLA</t>
  </si>
  <si>
    <t>FK</t>
  </si>
  <si>
    <t>MSC NAPOLI</t>
  </si>
  <si>
    <t>MSC LORENZA</t>
  </si>
  <si>
    <t>MSC ARIANE</t>
  </si>
  <si>
    <t>MSC MELATILDE</t>
  </si>
  <si>
    <t>MSC CAPELLA</t>
  </si>
  <si>
    <t>MSC KALINA</t>
  </si>
  <si>
    <t>MSC CRISTINA</t>
  </si>
  <si>
    <t xml:space="preserve">OTHER DESTINATIONS OFFERED VIA JEBEL ALI: </t>
  </si>
  <si>
    <t xml:space="preserve"> BASRA +8 DAYS</t>
  </si>
  <si>
    <t xml:space="preserve">OTHER DESTINATIONS OFFERED VIA ABU DHABI: </t>
  </si>
  <si>
    <t xml:space="preserve">SHARJAH +3 DAYS, BAHRAIN/ JUBAIL +9 DAYS, UMM AL QAIWAIN +10 DAYS, AJMAN +18 DAYS, SOHAR +10 DAYS, FUJAYRAH +18 DAYS,  RAS AL KHAIMAH +12 DAY / SHUAIBA + 8 DAYS, / HAZIRA PORT +7 DAYS 																										</t>
  </si>
  <si>
    <t xml:space="preserve">OTHER DESTINATIONS OFFERED VIA HAMAD: </t>
  </si>
  <si>
    <t>SHUWAIKH +9 DAYS,</t>
  </si>
  <si>
    <t xml:space="preserve">OTHER DESTINATIONS OFFERED VIA AD DAMMAM: </t>
  </si>
  <si>
    <t>RIYADH DRY PORT (BY RAIL) +7 DAYS</t>
  </si>
  <si>
    <t>CLANGA SERVICE - MIDDLE EAST</t>
  </si>
  <si>
    <t>MSC LELLA FK438A</t>
  </si>
  <si>
    <t>QC</t>
  </si>
  <si>
    <t>STARTING THIS MV POD DAMMAM VIA SINGAPORE + ABU DHABI</t>
  </si>
  <si>
    <t>MSC NAPOLI FK439A</t>
  </si>
  <si>
    <t>MSC LORENZA FK440A</t>
  </si>
  <si>
    <t>MSC ARIANE FK441A</t>
  </si>
  <si>
    <t>MSC MELATILDE FK442A</t>
  </si>
  <si>
    <t>MSC BANJUL IV</t>
  </si>
  <si>
    <t>STARTING THIS MV POD DAMMAM VIA SINGAPORE</t>
  </si>
  <si>
    <t>MSC FELIXSTOWE</t>
  </si>
  <si>
    <t>AFRICA SERVICE -  WEST AFRICA</t>
  </si>
  <si>
    <t>OCEAN VESSEL NAME 
(AFRICA)</t>
  </si>
  <si>
    <t>COLOMBO - ONLY FOR TRANSSHIPMENT -POD TAMATAVE / POINTE DES GALLETS</t>
  </si>
  <si>
    <t>TEMA</t>
  </si>
  <si>
    <t>LOME</t>
  </si>
  <si>
    <t>ABIDJAN</t>
  </si>
  <si>
    <t>MSC ADYA</t>
  </si>
  <si>
    <t>FY</t>
  </si>
  <si>
    <t>POD DOUALA DO NOT ACCEPT REEFER BOOKING // POD DOUALA FOR NORMAL BOOKING PLEASE USE ROUTING SIN + ABIDJAN // FOR POD DOUALA DG BOOKING PLEASE USE ROUTING SIN + LOME // STOP ACCEPTING reefers + special equipment with destination POD : Apapa - Nigeria.</t>
  </si>
  <si>
    <t>MSC SOFIA</t>
  </si>
  <si>
    <t>MSC TARANTO</t>
  </si>
  <si>
    <t>MSC MILAN</t>
  </si>
  <si>
    <t>MSC AURORA</t>
  </si>
  <si>
    <t>MSC BIANCA SILVIA</t>
  </si>
  <si>
    <t>MSC MARIAGRAZIA</t>
  </si>
  <si>
    <t xml:space="preserve">OTHER DESTINATIONS OFFERED VIA LOME: </t>
  </si>
  <si>
    <r>
      <rPr>
        <sz val="11"/>
        <color rgb="FF000000"/>
        <rFont val="Calibri"/>
      </rPr>
      <t xml:space="preserve">ONNE +9 DAYS // LEKKI +7 DAYS // TINCAN (LAGOS) +6 DAYS // LIBREVILLE +14 DAYS // SAN-PERDRO +16 DAYS // PORT HARCOURT +9 DAYS // TAKORADI +18 DAYS // APAPA +6 DAYS // MONROVIA +14 DAYS // CONAKRY +13 DAYS //  FREETOWN +11 DAYS //
</t>
    </r>
    <r>
      <rPr>
        <b/>
        <sz val="11"/>
        <color rgb="FFFF0000"/>
        <rFont val="Calibri"/>
      </rPr>
      <t xml:space="preserve"> </t>
    </r>
    <r>
      <rPr>
        <sz val="11"/>
        <color rgb="FF000000"/>
        <rFont val="Calibri"/>
      </rPr>
      <t>LUANDA +3 DAYS, NAMIBE +6 DAYS, WALVIS BAY +10 DAYS</t>
    </r>
    <r>
      <rPr>
        <b/>
        <sz val="11"/>
        <color rgb="FFFF0000"/>
        <rFont val="Calibri"/>
      </rPr>
      <t xml:space="preserve"> </t>
    </r>
    <r>
      <rPr>
        <sz val="11"/>
        <color rgb="FF000000"/>
        <rFont val="Calibri"/>
      </rPr>
      <t xml:space="preserve">// </t>
    </r>
    <r>
      <rPr>
        <sz val="11"/>
        <color rgb="FFFF0000"/>
        <rFont val="Calibri"/>
      </rPr>
      <t>DOUALA + 3 DAYS ( FOR DG BOOKING )</t>
    </r>
    <r>
      <rPr>
        <sz val="11"/>
        <color rgb="FF000000"/>
        <rFont val="Calibri"/>
      </rPr>
      <t xml:space="preserve"> //</t>
    </r>
    <r>
      <rPr>
        <b/>
        <sz val="11"/>
        <color rgb="FFFF0000"/>
        <rFont val="Calibri"/>
      </rPr>
      <t xml:space="preserve"> POINTE NOIRE +15 DAYS</t>
    </r>
  </si>
  <si>
    <r>
      <rPr>
        <b/>
        <sz val="11"/>
        <color rgb="FF00B0F0"/>
        <rFont val="Calibri"/>
        <scheme val="minor"/>
      </rPr>
      <t>OTHERS DESTINATIONS OFFERED VIA LOME + LAS PALMAS</t>
    </r>
    <r>
      <rPr>
        <b/>
        <sz val="11"/>
        <color rgb="FF000046"/>
        <rFont val="Calibri"/>
        <scheme val="minor"/>
      </rPr>
      <t>:</t>
    </r>
  </si>
  <si>
    <r>
      <rPr>
        <sz val="11"/>
        <color rgb="FF000000"/>
        <rFont val="Calibri"/>
        <scheme val="minor"/>
      </rPr>
      <t xml:space="preserve">MINDELO </t>
    </r>
    <r>
      <rPr>
        <b/>
        <sz val="11"/>
        <color rgb="FFFF0000"/>
        <rFont val="Calibri"/>
        <scheme val="minor"/>
      </rPr>
      <t>(not accept REEFER)</t>
    </r>
    <r>
      <rPr>
        <sz val="11"/>
        <color rgb="FF000000"/>
        <rFont val="Calibri"/>
        <scheme val="minor"/>
      </rPr>
      <t xml:space="preserve"> +18 DAYS, PRAIA +18 DAYS, BANJUL +17 DAYS, BISSAU +17 DAYS</t>
    </r>
    <r>
      <rPr>
        <b/>
        <sz val="11"/>
        <color rgb="FF000000"/>
        <rFont val="Calibri"/>
        <scheme val="minor"/>
      </rPr>
      <t xml:space="preserve">, </t>
    </r>
    <r>
      <rPr>
        <sz val="11"/>
        <color rgb="FF000000"/>
        <rFont val="Calibri"/>
        <scheme val="minor"/>
      </rPr>
      <t>NOUADHIBOU +17 DAYS, // NOUAKCHOTT + 19 DAYS</t>
    </r>
  </si>
  <si>
    <t>OTHERS DESTINATIONSOFFERED VIA LOME + POINTE NOIRE:</t>
  </si>
  <si>
    <t>MATADI +6 DAYS,</t>
  </si>
  <si>
    <t>OTHERS DESTINATIONS OFFERED VIA TEMA:</t>
  </si>
  <si>
    <t>COTONOU +7 DAYS,</t>
  </si>
  <si>
    <t>OTHERS DESTINATIONS OFFERED VIA ABIDJAN:</t>
  </si>
  <si>
    <r>
      <rPr>
        <sz val="11"/>
        <color rgb="FF000000"/>
        <rFont val="Calibri"/>
        <scheme val="minor"/>
      </rPr>
      <t xml:space="preserve">DAKAR + 10 DAYS / </t>
    </r>
    <r>
      <rPr>
        <sz val="11"/>
        <color rgb="FFFF0000"/>
        <rFont val="Calibri"/>
        <scheme val="minor"/>
      </rPr>
      <t>DOUALA +3 DAYS ( FOR NORMAL BOOKING )</t>
    </r>
  </si>
  <si>
    <t>OTHERS DESTINATIONS OFFERED VIA COLOMBO:</t>
  </si>
  <si>
    <t>TAMATAVE 11 DAYS // POINTE DES GALETS + 13 DAYS</t>
  </si>
  <si>
    <t>EMERALD</t>
  </si>
  <si>
    <t>EMERALD SERVICE - U.S.A EAST COAST / CARIBBEAN / CENTRAL AMERICA EAST COAST (CTB)</t>
  </si>
  <si>
    <t>CRISTOBAL</t>
  </si>
  <si>
    <t>MSC KUMSAL</t>
  </si>
  <si>
    <t>UL</t>
  </si>
  <si>
    <t>MSC TEXAS</t>
  </si>
  <si>
    <t xml:space="preserve">MSC ARIA III </t>
  </si>
  <si>
    <t>SEROJA LIMA</t>
  </si>
  <si>
    <t>w</t>
  </si>
  <si>
    <t>GSL ALEXANDRA</t>
  </si>
  <si>
    <t>MSC BARBARA</t>
  </si>
  <si>
    <t>NORTHERN JAVELIN</t>
  </si>
  <si>
    <t>EUROPE</t>
  </si>
  <si>
    <t>MSC COTONOU VIII</t>
  </si>
  <si>
    <t>OTHER DESTINATIONS VIA  CRISTOBAL :</t>
  </si>
  <si>
    <t xml:space="preserve">MOIN / PUERTO CORTES / PORT-OF-SPAIN +6 DAYS, PUERTO BARRIOS +7 DAYS, MARIEL </t>
  </si>
  <si>
    <t>OTHER DESTINATIONS  VIA CRISTOBAL/PORT-OF-SPAIN:</t>
  </si>
  <si>
    <t xml:space="preserve">GEORGETOWN +10 DAYS,  PARAMARIBO +12 DAYS, </t>
  </si>
  <si>
    <t>OTHER DESTINATIONS VIA CRISTOBAL/CAUCEDO/RIO HAINA :</t>
  </si>
  <si>
    <t>CAMPDEN PARK +28 DAYS</t>
  </si>
  <si>
    <r>
      <rPr>
        <b/>
        <sz val="11"/>
        <color rgb="FF000000"/>
        <rFont val="Calibri"/>
        <scheme val="minor"/>
      </rPr>
      <t xml:space="preserve">LA GUAIRA +13 DAYS // PUERTO CABELLO +5 DAYS,  </t>
    </r>
    <r>
      <rPr>
        <b/>
        <sz val="11"/>
        <color rgb="FFFF0000"/>
        <rFont val="Calibri"/>
        <scheme val="minor"/>
      </rPr>
      <t>SANCTION COUNTRY</t>
    </r>
  </si>
  <si>
    <t>AUSTRALIA</t>
  </si>
  <si>
    <t>MSC ANTONELLA</t>
  </si>
  <si>
    <t>MA</t>
  </si>
  <si>
    <r>
      <t xml:space="preserve">MSC HAILEY ANN III </t>
    </r>
    <r>
      <rPr>
        <sz val="11"/>
        <color rgb="FFFF0000"/>
        <rFont val="Calibri"/>
        <family val="2"/>
      </rPr>
      <t>( NOT CALLING TPP )</t>
    </r>
  </si>
  <si>
    <t>MSC AMEERA III HU426R</t>
  </si>
  <si>
    <t>CMA CGM TAGE</t>
  </si>
  <si>
    <t>JAN RITSCHER HZ429R ETA 16 JUL</t>
  </si>
  <si>
    <t>MSC ANTONELLA XA428A</t>
  </si>
  <si>
    <t>C HAMBURG</t>
  </si>
  <si>
    <t>MSC JANIS HZ430R ETA 23 JUL</t>
  </si>
  <si>
    <t>MSC MANU KE428A</t>
  </si>
  <si>
    <t>MSC EXPRESS III XA430A</t>
  </si>
  <si>
    <t>MSC ASYA</t>
  </si>
  <si>
    <r>
      <t xml:space="preserve">MSC BANU III HU429R </t>
    </r>
    <r>
      <rPr>
        <sz val="11"/>
        <color rgb="FFFF0000"/>
        <rFont val="Calibri"/>
      </rPr>
      <t>( OMIT SIN )</t>
    </r>
  </si>
  <si>
    <t>JULIE HZ431R ETA 30 JULY</t>
  </si>
  <si>
    <t>BLANK SAIING</t>
  </si>
  <si>
    <r>
      <rPr>
        <sz val="11"/>
        <color rgb="FF000000"/>
        <rFont val="Calibri"/>
        <scheme val="minor"/>
      </rPr>
      <t xml:space="preserve">MSC ULSAN III </t>
    </r>
    <r>
      <rPr>
        <b/>
        <sz val="11"/>
        <color rgb="FFFF0000"/>
        <rFont val="Calibri"/>
        <scheme val="minor"/>
      </rPr>
      <t>(NOT CALLING TPP TS)</t>
    </r>
  </si>
  <si>
    <r>
      <rPr>
        <sz val="11"/>
        <color rgb="FF000000"/>
        <rFont val="Calibri"/>
        <scheme val="minor"/>
      </rPr>
      <t xml:space="preserve">MSC AMEERA III </t>
    </r>
    <r>
      <rPr>
        <sz val="11"/>
        <color rgb="FFC00000"/>
        <rFont val="Calibri"/>
        <scheme val="minor"/>
      </rPr>
      <t>(NOT CALLING TSP SIN )</t>
    </r>
  </si>
  <si>
    <t>LE HAVRE</t>
  </si>
  <si>
    <t>PUSAN C</t>
  </si>
  <si>
    <t>APL BOSTON</t>
  </si>
  <si>
    <t>CONTI SHIVALRY</t>
  </si>
  <si>
    <r>
      <t xml:space="preserve">MSC ELIZABETH III </t>
    </r>
    <r>
      <rPr>
        <sz val="11"/>
        <color rgb="FFFF0000"/>
        <rFont val="Calibri"/>
      </rPr>
      <t>( NOT CALLING TPP )</t>
    </r>
  </si>
  <si>
    <t>SILK SERVICE -  PENANG / PORT KLANG</t>
  </si>
  <si>
    <t>SILK SERVICE -  TANJUNG PELEPAS</t>
  </si>
  <si>
    <t>TSP
TPP</t>
  </si>
  <si>
    <t>OCEAN VESSEL NAME 
(SILK)</t>
  </si>
  <si>
    <t>MATHILDE MAERSK</t>
  </si>
  <si>
    <t>ELEONORA MAERSK</t>
  </si>
  <si>
    <t>EMMA MAERSK</t>
  </si>
  <si>
    <t>MAJESTIC MAERSK</t>
  </si>
  <si>
    <t>MARIE MAERSK</t>
  </si>
  <si>
    <t>MAYVIEW MAERSK</t>
  </si>
  <si>
    <t>MADISON MAERSK</t>
  </si>
  <si>
    <t>MUMBAI MAERSK</t>
  </si>
  <si>
    <t>MARIBO MAERSK</t>
  </si>
  <si>
    <t xml:space="preserve">my172-bkg.eur@msc.com </t>
  </si>
  <si>
    <t>CONDOR SERVICE - TANGER MED (TPP)</t>
  </si>
  <si>
    <r>
      <t xml:space="preserve">MSC NEW JERSEY III </t>
    </r>
    <r>
      <rPr>
        <sz val="11"/>
        <color rgb="FFFF0000"/>
        <rFont val="Calibri"/>
      </rPr>
      <t>( NOT CALLING TPP )</t>
    </r>
  </si>
  <si>
    <t>MAERSK HAMBURG</t>
  </si>
  <si>
    <r>
      <t xml:space="preserve">MSC ULSAN III </t>
    </r>
    <r>
      <rPr>
        <sz val="11"/>
        <color rgb="FFFF0000"/>
        <rFont val="Calibri"/>
      </rPr>
      <t>( NOT CALLING TPP )</t>
    </r>
  </si>
  <si>
    <t>MAERSK HORSBURGH</t>
  </si>
  <si>
    <t>ANGELICA MAERSK</t>
  </si>
  <si>
    <t>MATZ MAERSK</t>
  </si>
  <si>
    <t>EDITH MAERSK</t>
  </si>
  <si>
    <t>EUGEN MAERSK</t>
  </si>
  <si>
    <t>A.P. MOLLER</t>
  </si>
  <si>
    <t>ESTELLE MAERSK</t>
  </si>
  <si>
    <t>CONDOR (PEN &amp; PKG)</t>
  </si>
  <si>
    <t>CONDOR SERVICE - COLOMBO (PEN/PKG/PGU)</t>
  </si>
  <si>
    <t>CONDOR SERVICE - COLOMBO (TPP)</t>
  </si>
  <si>
    <t>OCEAN VESSEL NAME 
(CONDOR)</t>
  </si>
  <si>
    <t xml:space="preserve">TPP
</t>
  </si>
  <si>
    <t xml:space="preserve">MSC GRETA III </t>
  </si>
  <si>
    <t>ALETTE MAERSK</t>
  </si>
  <si>
    <t>VISAKHAPATNAM WILL STOP BOOKING STARTING WEEK 43 MV MAERSK HAMBURG</t>
  </si>
  <si>
    <t xml:space="preserve">ZHU CHENG XIN ZHOU </t>
  </si>
  <si>
    <t>MSC ELIZABETH III (NOT CALLING TPP)</t>
  </si>
  <si>
    <t>MSC FIAMMETTA  (NOT CALLING TPP)</t>
  </si>
  <si>
    <r>
      <rPr>
        <sz val="11"/>
        <color rgb="FF000000"/>
        <rFont val="Calibri"/>
        <scheme val="minor"/>
      </rPr>
      <t>MSC CHULAI III  (NOT CALLING TPP)</t>
    </r>
  </si>
  <si>
    <r>
      <rPr>
        <sz val="11"/>
        <color rgb="FF000000"/>
        <rFont val="Calibri"/>
        <scheme val="minor"/>
      </rPr>
      <t>MSC KATRINA (NOT CALLING TPP)</t>
    </r>
  </si>
  <si>
    <r>
      <rPr>
        <sz val="11"/>
        <color rgb="FF000000"/>
        <rFont val="Calibri"/>
        <scheme val="minor"/>
      </rPr>
      <t>MSC ANA CAMILA III (NOT CALLING TPP)</t>
    </r>
  </si>
  <si>
    <r>
      <rPr>
        <sz val="11"/>
        <color rgb="FF000000"/>
        <rFont val="Calibri"/>
        <scheme val="minor"/>
      </rPr>
      <t>MSC CALYPSO (NOT CALLING TPP)</t>
    </r>
  </si>
  <si>
    <t>MAERSK HORBURGH</t>
  </si>
  <si>
    <r>
      <rPr>
        <sz val="11"/>
        <color rgb="FF000000"/>
        <rFont val="Calibri"/>
        <scheme val="minor"/>
      </rPr>
      <t>MSC SOPHIE (NOT CALLING TPP)</t>
    </r>
  </si>
  <si>
    <r>
      <rPr>
        <sz val="11"/>
        <color rgb="FF000000"/>
        <rFont val="Calibri"/>
        <scheme val="minor"/>
      </rPr>
      <t>MSC EMANUELA (NOT CALLING TPP)</t>
    </r>
  </si>
  <si>
    <r>
      <rPr>
        <sz val="11"/>
        <color rgb="FF000000"/>
        <rFont val="Calibri"/>
        <scheme val="minor"/>
      </rPr>
      <t>MSC DAVAO (NOT CALLING TPP)</t>
    </r>
  </si>
  <si>
    <t>MSC SHAHAR (NOT CALLING TPP)</t>
  </si>
  <si>
    <r>
      <rPr>
        <sz val="11"/>
        <color rgb="FF000000"/>
        <rFont val="Calibri"/>
        <scheme val="minor"/>
      </rPr>
      <t>MSC ELIZABETH III (NOT CALLING TPP)</t>
    </r>
  </si>
  <si>
    <r>
      <rPr>
        <sz val="11"/>
        <color rgb="FF000000"/>
        <rFont val="Calibri"/>
        <scheme val="minor"/>
      </rPr>
      <t>MSC DARLENE (NOT CALLING TPP)</t>
    </r>
  </si>
  <si>
    <t>NORTHERN DEXTERITY</t>
  </si>
  <si>
    <t xml:space="preserve">MSC SOMYA III </t>
  </si>
  <si>
    <r>
      <rPr>
        <sz val="11"/>
        <color rgb="FF000000"/>
        <rFont val="Calibri"/>
        <scheme val="minor"/>
      </rPr>
      <t>MSC AMSTERDAM (NOT CALLING TPP)</t>
    </r>
  </si>
  <si>
    <t>OTHER DESTINATIONS OFFERED VIA COLOMBO :</t>
  </si>
  <si>
    <t>HALDIA + 1 days, MARMUGAO + 2 DAYS, NEW MANGALORE + 3 DAYS,TUTICORIN + 5 DAYS, COCHIN + 6 DAYS, VISAKHAPATNAM (VIZAG) +7 DAYS, KOLKATAVE / MALE +8 DAYS, CHENNAI + 9 DAYS</t>
  </si>
  <si>
    <t>HALDIA + 1 days, MARMUGAO + 2 DAYS, NEW MANGALORE + 3 DAYS, TUTICORIN + 5 DAYS, COCHIN + 6 DAYS, VISAKHAPATNAM (VIZAG) +7 DAYS, KOLKATAVE / MALE +8 DAYS, CHENNAI + 9 DAYS</t>
  </si>
  <si>
    <t xml:space="preserve">SERVICE : LION </t>
  </si>
  <si>
    <t>TSP
TANJUNG PELEPAS</t>
  </si>
  <si>
    <t>VIA SINES + MONTEVIDEO</t>
  </si>
  <si>
    <t>VIA SINES + RIO DE JANEIRO</t>
  </si>
  <si>
    <t>VIA SINES + NAVEGANTES</t>
  </si>
  <si>
    <t>SINES</t>
  </si>
  <si>
    <t>MONTEVEDIO</t>
  </si>
  <si>
    <t>RIO DE JANEIRO</t>
  </si>
  <si>
    <t>PARANAGUA</t>
  </si>
  <si>
    <t>NAVEGANTES</t>
  </si>
  <si>
    <t>BUENOS AIRES</t>
  </si>
  <si>
    <t>SANTOS</t>
  </si>
  <si>
    <t>CAACUPEMI ASUNCION</t>
  </si>
  <si>
    <t>CAACUPEMI PILAR</t>
  </si>
  <si>
    <t>TERPORT VILLETA</t>
  </si>
  <si>
    <t>PUERTO SEGURO FLUVI</t>
  </si>
  <si>
    <t>ROSARIO</t>
  </si>
  <si>
    <t>ZARATE</t>
  </si>
  <si>
    <t>VITORIA</t>
  </si>
  <si>
    <t>MSC NICOLA MASTRO</t>
  </si>
  <si>
    <t>FL</t>
  </si>
  <si>
    <t>MSC MICOL</t>
  </si>
  <si>
    <t>MSC MICHELLE</t>
  </si>
  <si>
    <t>MSC LORETO</t>
  </si>
  <si>
    <t>MSC ELENOIRE</t>
  </si>
  <si>
    <t>MSC TESSA</t>
  </si>
  <si>
    <t>MSC TURKIYE</t>
  </si>
  <si>
    <t>MSC ISABELLA</t>
  </si>
  <si>
    <t>MSC SAMAR</t>
  </si>
  <si>
    <t>OTHER DESTINATIONS OFFERED VIA SINES / RIO GRANDE :</t>
  </si>
  <si>
    <t>OTHER DESTINATIONS OFFERED VIA SINES :</t>
  </si>
  <si>
    <t>ITAPOA + 20 DAYS / RIO GRANDE 26 DAYS</t>
  </si>
  <si>
    <t>LION</t>
  </si>
  <si>
    <t>LION - EX PENANG &amp; EX PORT KLANG</t>
  </si>
  <si>
    <t>MSC NAGOYA IV</t>
  </si>
  <si>
    <t>MSC ARIA III XA421A</t>
  </si>
  <si>
    <t>MSC FORTUNE F SB423B</t>
  </si>
  <si>
    <r>
      <t xml:space="preserve">TBN </t>
    </r>
    <r>
      <rPr>
        <sz val="11"/>
        <color rgb="FFFF0000"/>
        <rFont val="Calibri"/>
      </rPr>
      <t>( NOT CALLING TPP )</t>
    </r>
  </si>
  <si>
    <t>RIO GRANDE + 26 DAYS / ITAPOA +20 DAYS</t>
  </si>
  <si>
    <t>LIBERTY</t>
  </si>
  <si>
    <t>LIBERTY SERVICE - CAUCEDO</t>
  </si>
  <si>
    <t>CAUCEDO</t>
  </si>
  <si>
    <t>MSC REN V HW440R</t>
  </si>
  <si>
    <t>QO</t>
  </si>
  <si>
    <t>STARTING THIS MV PLEASE USE ROUTING SIN + BUSAN + CAUCEDO // STOP ACCEPTING REEFER BOOKING TO PORT AU PRINCE STARTING IMMEDIATELY</t>
  </si>
  <si>
    <t>MSC ANUSHA III HW442R</t>
  </si>
  <si>
    <t xml:space="preserve"> STARTING THIS MV PLEASE USE ROUTING VIA SIN TO POD CAUCEDO //  PLEASE STOP ACCEPTING REEFER BOOKING TO PORT AU PRINCE STARTING IMMEDIATELY</t>
  </si>
  <si>
    <t>MSC AJACCIO</t>
  </si>
  <si>
    <t>KLEVEN</t>
  </si>
  <si>
    <t>MSC BREMERHAVEN V</t>
  </si>
  <si>
    <t xml:space="preserve">OTHER DESTINATIONS OFFERED VIA CAUCEDO: </t>
  </si>
  <si>
    <t>RIO HAINA +17 DAYS // PORT AU PRINCE +20 DAYS // BRIDEGTOWN +22 DAYS</t>
  </si>
  <si>
    <r>
      <t xml:space="preserve">ROUTING: POL - </t>
    </r>
    <r>
      <rPr>
        <b/>
        <sz val="16"/>
        <color rgb="FFFF0000"/>
        <rFont val="Calibri"/>
        <family val="2"/>
        <scheme val="minor"/>
      </rPr>
      <t>SINGAPORE - BUSAN</t>
    </r>
    <r>
      <rPr>
        <b/>
        <sz val="16"/>
        <rFont val="Calibri"/>
        <family val="2"/>
        <scheme val="minor"/>
      </rPr>
      <t xml:space="preserve"> - POD</t>
    </r>
  </si>
  <si>
    <t>MV FROM SINGAPORE USING PERTIWI SERVICE</t>
  </si>
  <si>
    <t>SANTANA (TSP SINGAPORE + BUSAN)</t>
  </si>
  <si>
    <t>OCEAN VESSEL NAME (BUSAN - SANTANA)</t>
  </si>
  <si>
    <t>SUAPE</t>
  </si>
  <si>
    <t>SALVADOR</t>
  </si>
  <si>
    <t>VILA DO CONDE</t>
  </si>
  <si>
    <t>LA GUAIRA</t>
  </si>
  <si>
    <t>PUERTO CABELLO</t>
  </si>
  <si>
    <t>RIO HAINA</t>
  </si>
  <si>
    <t>PORT AU PRINCE</t>
  </si>
  <si>
    <t>BRIDGETOWN</t>
  </si>
  <si>
    <t>MSC APOLLO</t>
  </si>
  <si>
    <t>UX</t>
  </si>
  <si>
    <t>ATHENS GLORY</t>
  </si>
  <si>
    <t>MSC ANUSHA III</t>
  </si>
  <si>
    <t>MSC LISBON</t>
  </si>
  <si>
    <t>MSC SHAY</t>
  </si>
  <si>
    <t>MSC CHARLESTON</t>
  </si>
  <si>
    <t>MSC IVORY COAST</t>
  </si>
  <si>
    <t>MSC KANOKO</t>
  </si>
  <si>
    <t>PLEASE NOMINATE TO NEXT VESSEL</t>
  </si>
  <si>
    <t>MSC ILENIA</t>
  </si>
  <si>
    <t>OTHERS DESTINATIONS OFFERED VIA CAUCEDO :</t>
  </si>
  <si>
    <t>BRIDGETOWN 3  DAYS, CARTAGENA 5 DAYS</t>
  </si>
  <si>
    <t>OTHERS DESTINATIONS OFFERED VIA CRISTOBAL:</t>
  </si>
  <si>
    <t>CARTAGENA (COLUMBIA) +17 DAYS / MOIN + 18 DAYS / PUERTO BARRIOS +19 DAYS / PUERTO CORTES +20 DAYS / PORT OF SPAIN +22 DAYS / GEORGETOWN +23 DAYS / PARAMARIBO +24 DAYS</t>
  </si>
  <si>
    <t>OTHERS DESTINATIONS OFFERED VIA SUAPE:</t>
  </si>
  <si>
    <t xml:space="preserve">PECEM +27 DAYS </t>
  </si>
  <si>
    <t>OTHERS DESTINATIONS OFFERED VIA SALVADOR:</t>
  </si>
  <si>
    <t>MANAUS +12 DAYS</t>
  </si>
  <si>
    <t xml:space="preserve">CARIOCA SERVICE </t>
  </si>
  <si>
    <t>ITAJAI</t>
  </si>
  <si>
    <t>IMBITUBA</t>
  </si>
  <si>
    <t>ITAGUAI</t>
  </si>
  <si>
    <t>MSC QINGDAO</t>
  </si>
  <si>
    <t>QI</t>
  </si>
  <si>
    <t>STARTING END OF JULY</t>
  </si>
  <si>
    <t>GRENVILLE</t>
  </si>
  <si>
    <t>CONTI MAKALU</t>
  </si>
  <si>
    <t>MSC JUSTICE VIII</t>
  </si>
  <si>
    <t>MSC AINO</t>
  </si>
  <si>
    <t>MSC KALAMATA VII</t>
  </si>
  <si>
    <t>MSC ALGHERO</t>
  </si>
  <si>
    <t>MSC CHIARA X</t>
  </si>
  <si>
    <t>MSC CASSANDRE</t>
  </si>
  <si>
    <t>OTHER DESTINATIONS OFFERED VIA RIO DE JANEIRO :</t>
  </si>
  <si>
    <r>
      <rPr>
        <sz val="11"/>
        <color rgb="FF000000"/>
        <rFont val="Calibri"/>
        <scheme val="minor"/>
      </rPr>
      <t xml:space="preserve"> VITORIA 10 DAYS / MONTEVIDEO 12 DAYS / BUENOS AIRES 14 DAYS / </t>
    </r>
    <r>
      <rPr>
        <b/>
        <sz val="11"/>
        <color rgb="FFFF0000"/>
        <rFont val="Calibri"/>
        <scheme val="minor"/>
      </rPr>
      <t>ITAPOA +12 DAYS / ITAGUAI +20 DAYS / NAVEGANTES +19 DAYS</t>
    </r>
  </si>
  <si>
    <t>OTHER DESTINATIONS OFFERED VIA RIO DE JANEIRO + MONTEVIDEO :</t>
  </si>
  <si>
    <t xml:space="preserve">ROSARIO + 12 DAYS / PARAGUAY + 14 DAYS / ZARATE 16 DAYS / </t>
  </si>
  <si>
    <t>OTHER DESTINATIONS OFFERED VIA RIO DE JANEIRO + BUENOS AIRES :</t>
  </si>
  <si>
    <t xml:space="preserve">USHUAIA + 22 DAYS // CAACUPEMI PILAR + 24 DAYS // CAACUPEMI ASUNCION + 26 DAYS // </t>
  </si>
  <si>
    <t>MONTEVIDEO</t>
  </si>
  <si>
    <t>RIO GRANDE</t>
  </si>
  <si>
    <t>SALVADOR EXPRESS</t>
  </si>
  <si>
    <t>MSC MADHU B</t>
  </si>
  <si>
    <t>FI</t>
  </si>
  <si>
    <t>ONE PARANA</t>
  </si>
  <si>
    <t>PARANAGUA EXPRESS</t>
  </si>
  <si>
    <t>ONE MAZAON</t>
  </si>
  <si>
    <t>SB</t>
  </si>
  <si>
    <t>MSC GAYANE</t>
  </si>
  <si>
    <t>NAVEGANTES EXPRESS</t>
  </si>
  <si>
    <t>MSC SHUBA B</t>
  </si>
  <si>
    <t>CAPE ARTEMISIO</t>
  </si>
  <si>
    <t>OTHER DESTINATIONS OFFERED VIA NAVEGANTES:</t>
  </si>
  <si>
    <t>LA PLATA PORT (TECPLATA) +7 DAYS</t>
  </si>
  <si>
    <t>OTHERS DESTINATION OFFERED VIA MONTEVIDEO :</t>
  </si>
  <si>
    <t>ROSARIO + 18 DAYS, ZARATE 20 DAYS</t>
  </si>
  <si>
    <t>ZEPHYR</t>
  </si>
  <si>
    <t xml:space="preserve">PORT AU PRINCE </t>
  </si>
  <si>
    <t xml:space="preserve">QZ </t>
  </si>
  <si>
    <t>MSC TIPHAINE II</t>
  </si>
  <si>
    <t>ZHU CHENG ZIN ZHOU</t>
  </si>
  <si>
    <t>INGWE SERVICE VIA MUNDRA (EAST MEDITERRANEAN)</t>
  </si>
  <si>
    <t>FEEDER VESSEL</t>
  </si>
  <si>
    <t>TRANSIT</t>
  </si>
  <si>
    <t>VIA COLOMBO - MOMBASA</t>
  </si>
  <si>
    <t>PGU/TPP</t>
  </si>
  <si>
    <t>MOTHER 
VESSEL</t>
  </si>
  <si>
    <t>ETA SINGAPORE</t>
  </si>
  <si>
    <t>ETD SINGAPORE</t>
  </si>
  <si>
    <r>
      <t xml:space="preserve">MUNDRA 
</t>
    </r>
    <r>
      <rPr>
        <b/>
        <sz val="7"/>
        <color rgb="FFFF0000"/>
        <rFont val="Comic Sans MS"/>
        <family val="4"/>
      </rPr>
      <t>(no local prospect)</t>
    </r>
  </si>
  <si>
    <t>BEIRA</t>
  </si>
  <si>
    <t>KISMAYU</t>
  </si>
  <si>
    <t>MOGADISHU</t>
  </si>
  <si>
    <t>TANGA</t>
  </si>
  <si>
    <t>ZANZIBAR</t>
  </si>
  <si>
    <t>NAME</t>
  </si>
  <si>
    <t>VOYAGE</t>
  </si>
  <si>
    <t>MSC SOMYA III (PGU)</t>
  </si>
  <si>
    <t>MSC GIULIA ZF308A ETA SIN</t>
  </si>
  <si>
    <t>H0</t>
  </si>
  <si>
    <t>MSC TARA III (TPP)</t>
  </si>
  <si>
    <t>MSC SOPHIE</t>
  </si>
  <si>
    <t>MSC EXPRESS III</t>
  </si>
  <si>
    <t>MSC JASMINE (TPP)</t>
  </si>
  <si>
    <t>MSC IMMA (PGU)</t>
  </si>
  <si>
    <t>MSC TARA III  (TPP)</t>
  </si>
  <si>
    <t>MSC BUSAN ZF309A ETA SIN</t>
  </si>
  <si>
    <t>MSC NIMISHA III (TPP)</t>
  </si>
  <si>
    <t>MSC ALEXA (PGU)</t>
  </si>
  <si>
    <t>MSC MANU ZF310A ETA SIN</t>
  </si>
  <si>
    <t>MSC CORINNA</t>
  </si>
  <si>
    <t>MSC SOTIRIA III (TPP)</t>
  </si>
  <si>
    <t>MSC DANIELA</t>
  </si>
  <si>
    <t>MSC LANGSAR (PGU)</t>
  </si>
  <si>
    <t> MSC SINDY ZF311A ETA SIN</t>
  </si>
  <si>
    <t>MSC CHULAI III (TPP)</t>
  </si>
  <si>
    <t>MSC VANDYA</t>
  </si>
  <si>
    <t>XIN BIN ZHOU (PGU)</t>
  </si>
  <si>
    <t>MSC KALAMATA VII ETA SIN</t>
  </si>
  <si>
    <t>ZHU CHENG XIN ZHOU (TPP)</t>
  </si>
  <si>
    <t>MSC SAGITTA III (PGU)</t>
  </si>
  <si>
    <t>MSC IDA II</t>
  </si>
  <si>
    <t>MSC KALAMATA VII ZF313A ETA SIN</t>
  </si>
  <si>
    <t>MSC FATMA</t>
  </si>
  <si>
    <t>TBN (PGU)</t>
  </si>
  <si>
    <t>MSC ROBERTA V ZF314A ETA SIN</t>
  </si>
  <si>
    <t>MSC ULSAN III (PGU)</t>
  </si>
  <si>
    <t>MSC MEXICO V ZF315A ETA SIN</t>
  </si>
  <si>
    <t>MSC LILOU III (TPP)</t>
  </si>
  <si>
    <t>MSC AURORA ZF316A ETA SIN</t>
  </si>
  <si>
    <t>MSC CHULAI III  (TPP)</t>
  </si>
  <si>
    <t>TBN  (PGU)</t>
  </si>
  <si>
    <t>MSC KRYSTAL ZF317A ETA SIN</t>
  </si>
  <si>
    <t>ZHU CHENG XIN ZHOU  (TPP)</t>
  </si>
  <si>
    <t>MSC FRANCESCA</t>
  </si>
  <si>
    <t>MSC BUSAN ZF318A ETA SIN</t>
  </si>
  <si>
    <t>MSC MANU ZF318A ETA SIN</t>
  </si>
  <si>
    <t>MSC CORDELIA III</t>
  </si>
  <si>
    <t>HB</t>
  </si>
  <si>
    <t>MSC NIMISHA III  (TPP)</t>
  </si>
  <si>
    <t>SINGAPORE USING MV IPANEMA EASTBOUND</t>
  </si>
  <si>
    <t>VIA RIO GRANDE</t>
  </si>
  <si>
    <t>VIA SANTOS + RIO DE JANEIRO</t>
  </si>
  <si>
    <t>COLONIA MARIANO ROQUE ALONSO PUERTO SAN JOSE</t>
  </si>
  <si>
    <t>FENIX/ PUERTO SEGURO FLUVIAL (VILETTA)</t>
  </si>
  <si>
    <t>MAR DEL PLATA</t>
  </si>
  <si>
    <t>USHUAIA</t>
  </si>
  <si>
    <t>POD TERPORT VILLETA NO LONGER SERVE PLEASE CANCEL ALL BOOKING TO THIS POD</t>
  </si>
  <si>
    <t>ONE AMAZON</t>
  </si>
  <si>
    <t xml:space="preserve">MSC AMEERA III </t>
  </si>
  <si>
    <t>SEAPSAN HARRIER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</si>
</sst>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103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u/>
      <sz val="11"/>
      <color theme="10"/>
      <name val="Calibri"/>
      <family val="2"/>
      <scheme val="minor"/>
    </font>
    <font>
      <sz val="16"/>
      <color theme="1"/>
      <name val="Arial Black"/>
      <family val="2"/>
    </font>
    <font>
      <b/>
      <sz val="16"/>
      <color theme="1"/>
      <name val="Arial Black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b/>
      <sz val="11"/>
      <color rgb="FF000046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0"/>
      <color rgb="FF000046"/>
      <name val="Calibri"/>
      <family val="2"/>
      <scheme val="minor"/>
    </font>
    <font>
      <sz val="11"/>
      <name val="Arial"/>
      <family val="2"/>
    </font>
    <font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name val="Comic Sans MS"/>
      <family val="4"/>
    </font>
    <font>
      <sz val="8"/>
      <name val="Comic Sans MS"/>
      <family val="4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8"/>
      <color rgb="FF000000"/>
      <name val="Arial"/>
      <family val="2"/>
    </font>
    <font>
      <sz val="8"/>
      <name val="Arial"/>
      <family val="2"/>
    </font>
    <font>
      <sz val="10"/>
      <color rgb="FF000000"/>
      <name val="Calibri"/>
      <family val="2"/>
    </font>
    <font>
      <b/>
      <sz val="12"/>
      <color theme="1"/>
      <name val="Arial"/>
      <family val="2"/>
    </font>
    <font>
      <sz val="14"/>
      <name val="Arial"/>
      <family val="2"/>
    </font>
    <font>
      <b/>
      <u/>
      <sz val="10"/>
      <name val="Arial"/>
      <family val="2"/>
    </font>
    <font>
      <b/>
      <sz val="9"/>
      <color rgb="FF8B8178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8"/>
      <color rgb="FF000000"/>
      <name val="Comic Sans MS"/>
      <family val="4"/>
    </font>
    <font>
      <sz val="8"/>
      <color rgb="FF000000"/>
      <name val="Comic Sans MS"/>
      <family val="4"/>
    </font>
    <font>
      <sz val="8"/>
      <color rgb="FFFF0000"/>
      <name val="Comic Sans MS"/>
      <family val="4"/>
    </font>
    <font>
      <b/>
      <sz val="12"/>
      <color theme="1"/>
      <name val="Comic Sans MS"/>
      <family val="4"/>
    </font>
    <font>
      <b/>
      <sz val="8"/>
      <color theme="1"/>
      <name val="Comic Sans MS"/>
      <family val="4"/>
    </font>
    <font>
      <sz val="8"/>
      <color theme="1"/>
      <name val="Comic Sans MS"/>
      <family val="4"/>
    </font>
    <font>
      <sz val="10"/>
      <name val="Comic Sans MS"/>
      <family val="4"/>
    </font>
    <font>
      <sz val="11"/>
      <color rgb="FF000000"/>
      <name val="Calibri"/>
      <family val="2"/>
      <scheme val="minor"/>
    </font>
    <font>
      <sz val="12"/>
      <color theme="1"/>
      <name val="Comic Sans MS"/>
      <family val="4"/>
    </font>
    <font>
      <b/>
      <sz val="7"/>
      <color rgb="FFFF0000"/>
      <name val="Comic Sans MS"/>
      <family val="4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sz val="10"/>
      <color rgb="FF00004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rgb="FF444444"/>
      <name val="Calibri"/>
      <family val="2"/>
      <charset val="1"/>
    </font>
    <font>
      <b/>
      <sz val="11"/>
      <color rgb="FF00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name val="Calibri"/>
      <family val="2"/>
    </font>
    <font>
      <b/>
      <sz val="11"/>
      <color rgb="FFFF0000"/>
      <name val="Calibri"/>
    </font>
    <font>
      <sz val="11"/>
      <color rgb="FF000000"/>
      <name val="Calibri"/>
    </font>
    <font>
      <sz val="11"/>
      <color rgb="FF444444"/>
      <name val="Calibri"/>
      <family val="2"/>
      <charset val="1"/>
    </font>
    <font>
      <b/>
      <sz val="11"/>
      <color rgb="FF000000"/>
      <name val="Calibri"/>
    </font>
    <font>
      <sz val="11"/>
      <color theme="1"/>
      <name val="Calibri"/>
    </font>
    <font>
      <b/>
      <sz val="11"/>
      <color rgb="FF7030A0"/>
      <name val="Calibri"/>
      <family val="2"/>
      <scheme val="minor"/>
    </font>
    <font>
      <b/>
      <sz val="11"/>
      <color rgb="FFFF0000"/>
      <name val="Calibri"/>
      <family val="2"/>
      <charset val="1"/>
    </font>
    <font>
      <b/>
      <sz val="11"/>
      <color rgb="FFFF0000"/>
      <name val="Calibri"/>
      <scheme val="minor"/>
    </font>
    <font>
      <sz val="11"/>
      <color rgb="FF000000"/>
      <name val="Calibri"/>
      <charset val="1"/>
    </font>
    <font>
      <sz val="11"/>
      <color rgb="FF000000"/>
      <name val="Calibri"/>
      <scheme val="minor"/>
    </font>
    <font>
      <sz val="11"/>
      <color rgb="FFFF0000"/>
      <name val="Calibri"/>
    </font>
    <font>
      <b/>
      <sz val="10"/>
      <color rgb="FF000046"/>
      <name val="Calibri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</font>
    <font>
      <b/>
      <sz val="16"/>
      <color rgb="FFFF0000"/>
      <name val="Calibri"/>
    </font>
    <font>
      <b/>
      <sz val="16"/>
      <name val="Calibri"/>
    </font>
    <font>
      <b/>
      <sz val="11"/>
      <color rgb="FF000000"/>
      <name val="Calibri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4"/>
      <color rgb="FFFF0000"/>
      <name val="Calibri"/>
      <charset val="1"/>
    </font>
    <font>
      <sz val="11"/>
      <color rgb="FF444444"/>
      <name val="Calibri"/>
    </font>
    <font>
      <b/>
      <sz val="11"/>
      <color rgb="FF002060"/>
      <name val="Calibri"/>
    </font>
    <font>
      <b/>
      <sz val="18"/>
      <color rgb="FF000000"/>
      <name val="Calibri"/>
      <scheme val="minor"/>
    </font>
    <font>
      <b/>
      <sz val="11"/>
      <color rgb="FF00206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46"/>
      <name val="Calibri"/>
      <family val="2"/>
    </font>
    <font>
      <sz val="11"/>
      <color rgb="FF00B0F0"/>
      <name val="Calibri"/>
    </font>
    <font>
      <b/>
      <sz val="11"/>
      <color rgb="FFFF0000"/>
      <name val="Aptos Narrow"/>
      <charset val="1"/>
    </font>
    <font>
      <b/>
      <sz val="16"/>
      <color rgb="FF000000"/>
      <name val="Arial Black"/>
      <family val="2"/>
    </font>
    <font>
      <sz val="16"/>
      <color rgb="FF000000"/>
      <name val="Arial Black"/>
      <family val="2"/>
    </font>
    <font>
      <b/>
      <sz val="12"/>
      <color rgb="FFFFFFFF"/>
      <name val="Calibri"/>
      <family val="2"/>
    </font>
    <font>
      <sz val="9"/>
      <name val="Calibri"/>
      <family val="2"/>
    </font>
    <font>
      <b/>
      <sz val="11"/>
      <color rgb="FF002060"/>
      <name val="Calibri"/>
      <family val="2"/>
    </font>
    <font>
      <b/>
      <sz val="10"/>
      <color rgb="FF000046"/>
      <name val="Calibri"/>
      <family val="2"/>
    </font>
    <font>
      <b/>
      <sz val="11"/>
      <name val="Calibri"/>
      <family val="2"/>
    </font>
    <font>
      <u/>
      <sz val="11"/>
      <color rgb="FF0563C1"/>
      <name val="Calibri"/>
      <family val="2"/>
    </font>
    <font>
      <b/>
      <sz val="9"/>
      <name val="Calibri"/>
      <family val="2"/>
    </font>
    <font>
      <sz val="11"/>
      <color rgb="FFFF0000"/>
      <name val="Calibri"/>
      <family val="2"/>
    </font>
    <font>
      <b/>
      <sz val="11"/>
      <color rgb="FF000046"/>
      <name val="Calibri"/>
      <scheme val="minor"/>
    </font>
    <font>
      <sz val="11"/>
      <color rgb="FFC00000"/>
      <name val="Calibri"/>
      <scheme val="minor"/>
    </font>
    <font>
      <b/>
      <sz val="11"/>
      <color rgb="FFFF0000"/>
      <name val="Aptos Narrow"/>
    </font>
    <font>
      <b/>
      <sz val="11"/>
      <color rgb="FF4472C4"/>
      <name val="Calibri"/>
    </font>
    <font>
      <sz val="11"/>
      <color rgb="FF000000"/>
      <name val="Aptos Narrow"/>
      <family val="2"/>
    </font>
    <font>
      <b/>
      <sz val="10"/>
      <color rgb="FFFF0000"/>
      <name val="Calibri"/>
      <scheme val="minor"/>
    </font>
    <font>
      <sz val="11"/>
      <color rgb="FF000000"/>
      <name val="Aptos Narrow"/>
    </font>
    <font>
      <sz val="11"/>
      <color theme="1"/>
      <name val="Aptos Narrow"/>
      <charset val="1"/>
    </font>
    <font>
      <b/>
      <sz val="12"/>
      <name val="Calibri"/>
      <family val="2"/>
    </font>
    <font>
      <b/>
      <sz val="10"/>
      <color rgb="FF000046"/>
      <name val="Calibri"/>
    </font>
    <font>
      <b/>
      <sz val="10"/>
      <color rgb="FFFF0000"/>
      <name val="Calibri"/>
    </font>
    <font>
      <b/>
      <sz val="11"/>
      <color rgb="FF00B0F0"/>
      <name val="Calibri"/>
      <scheme val="minor"/>
    </font>
    <font>
      <sz val="11"/>
      <color rgb="FFFF0000"/>
      <name val="Calibri"/>
      <scheme val="minor"/>
    </font>
    <font>
      <b/>
      <sz val="12"/>
      <color rgb="FFFF0000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1B365D"/>
        <bgColor indexed="64"/>
      </patternFill>
    </fill>
    <fill>
      <patternFill patternType="solid">
        <fgColor rgb="FFEED48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0066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8D3F9"/>
        <bgColor indexed="64"/>
      </patternFill>
    </fill>
    <fill>
      <patternFill patternType="solid">
        <fgColor rgb="FFD4F9FE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D9E1F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ED484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D0D0D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1B365D"/>
        <bgColor rgb="FF000000"/>
      </patternFill>
    </fill>
    <fill>
      <patternFill patternType="solid">
        <fgColor rgb="FFD4F9FE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2FAFA"/>
        <bgColor indexed="64"/>
      </patternFill>
    </fill>
    <fill>
      <patternFill patternType="solid">
        <fgColor rgb="FFFFC000"/>
        <bgColor indexed="64"/>
      </patternFill>
    </fill>
  </fills>
  <borders count="219">
    <border>
      <left/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dotted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auto="1"/>
      </top>
      <bottom style="dotted">
        <color auto="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auto="1"/>
      </left>
      <right style="medium">
        <color auto="1"/>
      </right>
      <top/>
      <bottom style="dotted">
        <color auto="1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auto="1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auto="1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/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auto="1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6" fillId="0" borderId="0"/>
    <xf numFmtId="0" fontId="36" fillId="0" borderId="0"/>
    <xf numFmtId="0" fontId="29" fillId="0" borderId="0" applyBorder="0"/>
  </cellStyleXfs>
  <cellXfs count="2219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4" fillId="2" borderId="0" xfId="0" applyFont="1" applyFill="1"/>
    <xf numFmtId="0" fontId="4" fillId="2" borderId="0" xfId="0" applyFont="1" applyFill="1" applyAlignment="1">
      <alignment horizontal="right"/>
    </xf>
    <xf numFmtId="0" fontId="5" fillId="2" borderId="0" xfId="0" applyFont="1" applyFill="1" applyAlignment="1">
      <alignment vertical="center"/>
    </xf>
    <xf numFmtId="0" fontId="8" fillId="4" borderId="5" xfId="2" applyFont="1" applyFill="1" applyBorder="1" applyAlignment="1">
      <alignment horizontal="center" vertical="center" wrapText="1"/>
    </xf>
    <xf numFmtId="0" fontId="9" fillId="4" borderId="5" xfId="2" applyFont="1" applyFill="1" applyBorder="1" applyAlignment="1">
      <alignment horizontal="center" vertical="center" wrapText="1"/>
    </xf>
    <xf numFmtId="0" fontId="10" fillId="2" borderId="0" xfId="0" applyFont="1" applyFill="1"/>
    <xf numFmtId="0" fontId="11" fillId="2" borderId="0" xfId="0" applyFont="1" applyFill="1"/>
    <xf numFmtId="0" fontId="7" fillId="2" borderId="13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left"/>
    </xf>
    <xf numFmtId="0" fontId="14" fillId="2" borderId="0" xfId="0" applyFont="1" applyFill="1" applyAlignment="1" applyProtection="1">
      <alignment horizontal="left"/>
      <protection hidden="1"/>
    </xf>
    <xf numFmtId="0" fontId="0" fillId="0" borderId="0" xfId="0" applyAlignment="1">
      <alignment horizontal="left"/>
    </xf>
    <xf numFmtId="0" fontId="3" fillId="0" borderId="0" xfId="0" applyFont="1"/>
    <xf numFmtId="0" fontId="16" fillId="2" borderId="0" xfId="0" applyFont="1" applyFill="1" applyAlignment="1">
      <alignment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horizontal="center"/>
    </xf>
    <xf numFmtId="0" fontId="18" fillId="0" borderId="0" xfId="0" applyFont="1"/>
    <xf numFmtId="0" fontId="17" fillId="0" borderId="0" xfId="0" applyFont="1" applyAlignment="1">
      <alignment horizontal="right"/>
    </xf>
    <xf numFmtId="0" fontId="18" fillId="0" borderId="0" xfId="0" applyFont="1" applyAlignment="1">
      <alignment horizontal="right"/>
    </xf>
    <xf numFmtId="0" fontId="19" fillId="0" borderId="0" xfId="0" applyFont="1"/>
    <xf numFmtId="0" fontId="21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6" fontId="18" fillId="0" borderId="0" xfId="0" applyNumberFormat="1" applyFont="1"/>
    <xf numFmtId="0" fontId="2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/>
    <xf numFmtId="0" fontId="24" fillId="0" borderId="0" xfId="0" applyFont="1" applyAlignment="1">
      <alignment horizontal="right"/>
    </xf>
    <xf numFmtId="0" fontId="24" fillId="0" borderId="0" xfId="0" applyFont="1" applyAlignment="1">
      <alignment horizontal="center"/>
    </xf>
    <xf numFmtId="0" fontId="24" fillId="0" borderId="0" xfId="0" applyFont="1"/>
    <xf numFmtId="15" fontId="0" fillId="0" borderId="0" xfId="0" applyNumberFormat="1" applyAlignment="1">
      <alignment horizontal="right"/>
    </xf>
    <xf numFmtId="0" fontId="0" fillId="0" borderId="0" xfId="0" applyAlignment="1">
      <alignment vertical="center"/>
    </xf>
    <xf numFmtId="0" fontId="25" fillId="2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left" vertical="center"/>
    </xf>
    <xf numFmtId="0" fontId="0" fillId="0" borderId="0" xfId="0" applyAlignment="1">
      <alignment vertical="center" wrapText="1"/>
    </xf>
    <xf numFmtId="0" fontId="26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/>
    <xf numFmtId="0" fontId="25" fillId="0" borderId="0" xfId="0" applyFont="1"/>
    <xf numFmtId="0" fontId="25" fillId="0" borderId="0" xfId="0" applyFont="1" applyAlignment="1">
      <alignment vertical="center" wrapText="1"/>
    </xf>
    <xf numFmtId="0" fontId="25" fillId="0" borderId="0" xfId="0" applyFont="1" applyAlignment="1">
      <alignment wrapText="1"/>
    </xf>
    <xf numFmtId="0" fontId="25" fillId="0" borderId="0" xfId="0" applyFont="1" applyAlignment="1">
      <alignment horizontal="left" vertical="center"/>
    </xf>
    <xf numFmtId="0" fontId="9" fillId="4" borderId="22" xfId="2" applyFont="1" applyFill="1" applyBorder="1" applyAlignment="1">
      <alignment horizontal="center" vertical="center" wrapText="1"/>
    </xf>
    <xf numFmtId="0" fontId="8" fillId="4" borderId="19" xfId="2" applyFont="1" applyFill="1" applyBorder="1" applyAlignment="1">
      <alignment horizontal="center" vertical="center" wrapText="1"/>
    </xf>
    <xf numFmtId="0" fontId="0" fillId="6" borderId="0" xfId="0" applyFill="1"/>
    <xf numFmtId="0" fontId="0" fillId="6" borderId="0" xfId="0" applyFill="1" applyAlignment="1">
      <alignment horizontal="left"/>
    </xf>
    <xf numFmtId="0" fontId="13" fillId="6" borderId="0" xfId="0" applyFont="1" applyFill="1"/>
    <xf numFmtId="0" fontId="14" fillId="6" borderId="0" xfId="0" applyFont="1" applyFill="1"/>
    <xf numFmtId="0" fontId="14" fillId="6" borderId="0" xfId="0" applyFont="1" applyFill="1" applyAlignment="1">
      <alignment horizontal="left"/>
    </xf>
    <xf numFmtId="0" fontId="13" fillId="6" borderId="0" xfId="0" applyFont="1" applyFill="1" applyProtection="1">
      <protection hidden="1"/>
    </xf>
    <xf numFmtId="0" fontId="14" fillId="6" borderId="0" xfId="0" applyFont="1" applyFill="1" applyProtection="1">
      <protection hidden="1"/>
    </xf>
    <xf numFmtId="0" fontId="14" fillId="6" borderId="0" xfId="0" applyFont="1" applyFill="1" applyAlignment="1" applyProtection="1">
      <alignment horizontal="left"/>
      <protection hidden="1"/>
    </xf>
    <xf numFmtId="0" fontId="2" fillId="6" borderId="0" xfId="1" applyFill="1"/>
    <xf numFmtId="0" fontId="25" fillId="6" borderId="0" xfId="0" applyFont="1" applyFill="1" applyAlignment="1">
      <alignment horizontal="center"/>
    </xf>
    <xf numFmtId="0" fontId="25" fillId="6" borderId="0" xfId="0" applyFont="1" applyFill="1"/>
    <xf numFmtId="0" fontId="25" fillId="2" borderId="0" xfId="0" applyFont="1" applyFill="1"/>
    <xf numFmtId="0" fontId="25" fillId="2" borderId="0" xfId="0" applyFont="1" applyFill="1" applyAlignment="1">
      <alignment horizontal="center"/>
    </xf>
    <xf numFmtId="16" fontId="25" fillId="2" borderId="0" xfId="0" applyNumberFormat="1" applyFont="1" applyFill="1" applyAlignment="1">
      <alignment horizontal="center"/>
    </xf>
    <xf numFmtId="0" fontId="25" fillId="2" borderId="0" xfId="0" applyFont="1" applyFill="1" applyAlignment="1">
      <alignment vertical="center"/>
    </xf>
    <xf numFmtId="0" fontId="0" fillId="7" borderId="6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16" fontId="0" fillId="7" borderId="7" xfId="0" applyNumberFormat="1" applyFill="1" applyBorder="1" applyAlignment="1">
      <alignment horizontal="center" vertical="center"/>
    </xf>
    <xf numFmtId="16" fontId="0" fillId="7" borderId="19" xfId="0" applyNumberFormat="1" applyFill="1" applyBorder="1" applyAlignment="1">
      <alignment horizontal="center" vertical="center"/>
    </xf>
    <xf numFmtId="16" fontId="0" fillId="7" borderId="31" xfId="0" applyNumberFormat="1" applyFill="1" applyBorder="1" applyAlignment="1">
      <alignment horizontal="center" vertical="center"/>
    </xf>
    <xf numFmtId="0" fontId="0" fillId="7" borderId="29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7" xfId="0" applyFill="1" applyBorder="1" applyAlignment="1">
      <alignment horizontal="left" vertical="center"/>
    </xf>
    <xf numFmtId="0" fontId="0" fillId="8" borderId="0" xfId="0" applyFill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16" fontId="0" fillId="8" borderId="0" xfId="0" applyNumberFormat="1" applyFill="1" applyAlignment="1">
      <alignment horizontal="center" vertical="center"/>
    </xf>
    <xf numFmtId="16" fontId="0" fillId="8" borderId="28" xfId="0" applyNumberFormat="1" applyFill="1" applyBorder="1" applyAlignment="1">
      <alignment horizontal="center" vertical="center"/>
    </xf>
    <xf numFmtId="16" fontId="0" fillId="8" borderId="35" xfId="0" applyNumberFormat="1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0" xfId="0" applyFill="1" applyAlignment="1">
      <alignment horizontal="left" vertical="center"/>
    </xf>
    <xf numFmtId="0" fontId="0" fillId="9" borderId="13" xfId="0" applyFill="1" applyBorder="1" applyAlignment="1">
      <alignment horizontal="center" vertical="center"/>
    </xf>
    <xf numFmtId="0" fontId="0" fillId="9" borderId="30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0" xfId="0" applyFill="1" applyAlignment="1">
      <alignment horizontal="left" vertical="center"/>
    </xf>
    <xf numFmtId="0" fontId="0" fillId="9" borderId="28" xfId="0" applyFill="1" applyBorder="1" applyAlignment="1">
      <alignment horizontal="center" vertical="center"/>
    </xf>
    <xf numFmtId="16" fontId="0" fillId="9" borderId="0" xfId="0" applyNumberFormat="1" applyFill="1" applyAlignment="1">
      <alignment horizontal="center" vertical="center"/>
    </xf>
    <xf numFmtId="16" fontId="0" fillId="9" borderId="28" xfId="0" applyNumberFormat="1" applyFill="1" applyBorder="1" applyAlignment="1">
      <alignment horizontal="center" vertical="center"/>
    </xf>
    <xf numFmtId="16" fontId="0" fillId="9" borderId="35" xfId="0" applyNumberFormat="1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0" fillId="9" borderId="27" xfId="0" applyFill="1" applyBorder="1" applyAlignment="1">
      <alignment horizontal="left" vertical="center"/>
    </xf>
    <xf numFmtId="0" fontId="0" fillId="10" borderId="0" xfId="0" applyFill="1" applyAlignment="1">
      <alignment horizontal="center" vertical="center"/>
    </xf>
    <xf numFmtId="0" fontId="0" fillId="10" borderId="28" xfId="0" applyFill="1" applyBorder="1" applyAlignment="1">
      <alignment horizontal="center" vertical="center"/>
    </xf>
    <xf numFmtId="16" fontId="0" fillId="10" borderId="0" xfId="0" applyNumberFormat="1" applyFill="1" applyAlignment="1">
      <alignment horizontal="center" vertical="center"/>
    </xf>
    <xf numFmtId="16" fontId="0" fillId="10" borderId="28" xfId="0" applyNumberFormat="1" applyFill="1" applyBorder="1" applyAlignment="1">
      <alignment horizontal="center" vertical="center"/>
    </xf>
    <xf numFmtId="16" fontId="0" fillId="10" borderId="35" xfId="0" applyNumberFormat="1" applyFill="1" applyBorder="1" applyAlignment="1">
      <alignment horizontal="center" vertical="center"/>
    </xf>
    <xf numFmtId="0" fontId="0" fillId="10" borderId="10" xfId="0" applyFill="1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10" borderId="20" xfId="0" applyFill="1" applyBorder="1" applyAlignment="1">
      <alignment horizontal="center" vertical="center"/>
    </xf>
    <xf numFmtId="16" fontId="0" fillId="10" borderId="2" xfId="0" applyNumberFormat="1" applyFill="1" applyBorder="1" applyAlignment="1">
      <alignment horizontal="center" vertical="center"/>
    </xf>
    <xf numFmtId="16" fontId="0" fillId="10" borderId="20" xfId="0" applyNumberFormat="1" applyFill="1" applyBorder="1" applyAlignment="1">
      <alignment horizontal="center" vertical="center"/>
    </xf>
    <xf numFmtId="0" fontId="0" fillId="10" borderId="13" xfId="0" applyFill="1" applyBorder="1" applyAlignment="1">
      <alignment horizontal="center" vertical="center"/>
    </xf>
    <xf numFmtId="0" fontId="0" fillId="10" borderId="30" xfId="0" applyFill="1" applyBorder="1" applyAlignment="1">
      <alignment horizontal="center" vertical="center"/>
    </xf>
    <xf numFmtId="0" fontId="0" fillId="10" borderId="0" xfId="0" applyFill="1" applyAlignment="1">
      <alignment horizontal="left" vertical="center"/>
    </xf>
    <xf numFmtId="0" fontId="0" fillId="10" borderId="1" xfId="0" applyFill="1" applyBorder="1" applyAlignment="1">
      <alignment horizontal="center" vertical="center"/>
    </xf>
    <xf numFmtId="0" fontId="0" fillId="10" borderId="2" xfId="0" applyFill="1" applyBorder="1" applyAlignment="1">
      <alignment horizontal="left" vertical="center"/>
    </xf>
    <xf numFmtId="0" fontId="2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11" fillId="6" borderId="0" xfId="0" applyFont="1" applyFill="1"/>
    <xf numFmtId="0" fontId="0" fillId="0" borderId="0" xfId="0" applyAlignment="1">
      <alignment vertical="top" wrapText="1"/>
    </xf>
    <xf numFmtId="16" fontId="7" fillId="2" borderId="0" xfId="0" applyNumberFormat="1" applyFont="1" applyFill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" fillId="0" borderId="0" xfId="1" applyAlignment="1">
      <alignment horizontal="left" vertical="center"/>
    </xf>
    <xf numFmtId="0" fontId="0" fillId="2" borderId="40" xfId="0" applyFill="1" applyBorder="1"/>
    <xf numFmtId="0" fontId="0" fillId="2" borderId="41" xfId="0" applyFill="1" applyBorder="1"/>
    <xf numFmtId="0" fontId="0" fillId="2" borderId="42" xfId="0" applyFill="1" applyBorder="1"/>
    <xf numFmtId="0" fontId="0" fillId="2" borderId="43" xfId="0" applyFill="1" applyBorder="1"/>
    <xf numFmtId="0" fontId="0" fillId="2" borderId="44" xfId="0" applyFill="1" applyBorder="1"/>
    <xf numFmtId="0" fontId="0" fillId="2" borderId="45" xfId="0" applyFill="1" applyBorder="1"/>
    <xf numFmtId="16" fontId="25" fillId="2" borderId="0" xfId="0" applyNumberFormat="1" applyFont="1" applyFill="1" applyAlignment="1">
      <alignment horizontal="center" vertical="center"/>
    </xf>
    <xf numFmtId="0" fontId="32" fillId="0" borderId="0" xfId="0" applyFont="1"/>
    <xf numFmtId="0" fontId="33" fillId="0" borderId="0" xfId="0" applyFont="1" applyAlignment="1">
      <alignment horizontal="right"/>
    </xf>
    <xf numFmtId="0" fontId="33" fillId="0" borderId="0" xfId="0" applyFont="1"/>
    <xf numFmtId="0" fontId="35" fillId="0" borderId="0" xfId="0" applyFont="1"/>
    <xf numFmtId="20" fontId="34" fillId="15" borderId="35" xfId="0" applyNumberFormat="1" applyFont="1" applyFill="1" applyBorder="1" applyAlignment="1">
      <alignment horizontal="center"/>
    </xf>
    <xf numFmtId="0" fontId="34" fillId="9" borderId="12" xfId="0" applyFont="1" applyFill="1" applyBorder="1" applyAlignment="1">
      <alignment horizontal="center"/>
    </xf>
    <xf numFmtId="0" fontId="34" fillId="9" borderId="36" xfId="0" applyFont="1" applyFill="1" applyBorder="1" applyAlignment="1">
      <alignment horizontal="center"/>
    </xf>
    <xf numFmtId="16" fontId="35" fillId="2" borderId="9" xfId="0" applyNumberFormat="1" applyFont="1" applyFill="1" applyBorder="1" applyAlignment="1">
      <alignment horizontal="center"/>
    </xf>
    <xf numFmtId="16" fontId="35" fillId="2" borderId="21" xfId="0" applyNumberFormat="1" applyFont="1" applyFill="1" applyBorder="1" applyAlignment="1">
      <alignment horizontal="center"/>
    </xf>
    <xf numFmtId="164" fontId="35" fillId="2" borderId="7" xfId="0" applyNumberFormat="1" applyFont="1" applyFill="1" applyBorder="1" applyAlignment="1">
      <alignment horizontal="center"/>
    </xf>
    <xf numFmtId="16" fontId="35" fillId="2" borderId="31" xfId="0" applyNumberFormat="1" applyFont="1" applyFill="1" applyBorder="1" applyAlignment="1">
      <alignment horizontal="center"/>
    </xf>
    <xf numFmtId="16" fontId="14" fillId="0" borderId="71" xfId="0" applyNumberFormat="1" applyFont="1" applyBorder="1" applyAlignment="1">
      <alignment horizontal="center"/>
    </xf>
    <xf numFmtId="16" fontId="14" fillId="0" borderId="72" xfId="0" applyNumberFormat="1" applyFont="1" applyBorder="1" applyAlignment="1">
      <alignment horizontal="center"/>
    </xf>
    <xf numFmtId="0" fontId="14" fillId="0" borderId="61" xfId="0" quotePrefix="1" applyFont="1" applyBorder="1" applyAlignment="1">
      <alignment horizontal="center" wrapText="1"/>
    </xf>
    <xf numFmtId="16" fontId="14" fillId="0" borderId="59" xfId="0" applyNumberFormat="1" applyFont="1" applyBorder="1" applyAlignment="1">
      <alignment horizontal="center"/>
    </xf>
    <xf numFmtId="16" fontId="14" fillId="0" borderId="73" xfId="0" applyNumberFormat="1" applyFont="1" applyBorder="1" applyAlignment="1">
      <alignment horizontal="center"/>
    </xf>
    <xf numFmtId="16" fontId="14" fillId="0" borderId="61" xfId="0" applyNumberFormat="1" applyFont="1" applyBorder="1" applyAlignment="1">
      <alignment horizontal="center"/>
    </xf>
    <xf numFmtId="16" fontId="35" fillId="0" borderId="13" xfId="0" applyNumberFormat="1" applyFont="1" applyBorder="1" applyAlignment="1">
      <alignment horizontal="center"/>
    </xf>
    <xf numFmtId="16" fontId="35" fillId="0" borderId="35" xfId="0" applyNumberFormat="1" applyFont="1" applyBorder="1" applyAlignment="1">
      <alignment horizontal="center"/>
    </xf>
    <xf numFmtId="16" fontId="35" fillId="0" borderId="34" xfId="0" applyNumberFormat="1" applyFont="1" applyBorder="1" applyAlignment="1">
      <alignment horizontal="center"/>
    </xf>
    <xf numFmtId="16" fontId="14" fillId="0" borderId="34" xfId="0" applyNumberFormat="1" applyFont="1" applyBorder="1" applyAlignment="1">
      <alignment horizontal="center"/>
    </xf>
    <xf numFmtId="16" fontId="14" fillId="0" borderId="13" xfId="0" applyNumberFormat="1" applyFont="1" applyBorder="1" applyAlignment="1">
      <alignment horizontal="center"/>
    </xf>
    <xf numFmtId="0" fontId="14" fillId="0" borderId="0" xfId="0" quotePrefix="1" applyFont="1" applyAlignment="1">
      <alignment horizontal="center" wrapText="1"/>
    </xf>
    <xf numFmtId="16" fontId="14" fillId="0" borderId="35" xfId="0" applyNumberFormat="1" applyFont="1" applyBorder="1" applyAlignment="1">
      <alignment horizontal="center"/>
    </xf>
    <xf numFmtId="16" fontId="14" fillId="0" borderId="48" xfId="0" applyNumberFormat="1" applyFont="1" applyBorder="1" applyAlignment="1">
      <alignment horizontal="center"/>
    </xf>
    <xf numFmtId="16" fontId="14" fillId="0" borderId="0" xfId="0" applyNumberFormat="1" applyFont="1" applyAlignment="1">
      <alignment horizontal="center"/>
    </xf>
    <xf numFmtId="16" fontId="14" fillId="0" borderId="12" xfId="0" applyNumberFormat="1" applyFont="1" applyBorder="1" applyAlignment="1">
      <alignment horizontal="center"/>
    </xf>
    <xf numFmtId="16" fontId="35" fillId="0" borderId="25" xfId="0" applyNumberFormat="1" applyFont="1" applyBorder="1" applyAlignment="1">
      <alignment horizontal="center"/>
    </xf>
    <xf numFmtId="0" fontId="35" fillId="0" borderId="2" xfId="0" applyFont="1" applyBorder="1" applyAlignment="1">
      <alignment horizontal="center"/>
    </xf>
    <xf numFmtId="16" fontId="14" fillId="0" borderId="36" xfId="0" applyNumberFormat="1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16" fontId="35" fillId="0" borderId="36" xfId="0" applyNumberFormat="1" applyFont="1" applyBorder="1" applyAlignment="1">
      <alignment horizontal="center"/>
    </xf>
    <xf numFmtId="16" fontId="14" fillId="0" borderId="62" xfId="0" applyNumberFormat="1" applyFont="1" applyBorder="1" applyAlignment="1">
      <alignment horizontal="center"/>
    </xf>
    <xf numFmtId="16" fontId="35" fillId="0" borderId="2" xfId="0" applyNumberFormat="1" applyFont="1" applyBorder="1" applyAlignment="1">
      <alignment horizontal="center"/>
    </xf>
    <xf numFmtId="164" fontId="35" fillId="0" borderId="61" xfId="0" applyNumberFormat="1" applyFont="1" applyBorder="1" applyAlignment="1">
      <alignment horizontal="center" wrapText="1"/>
    </xf>
    <xf numFmtId="164" fontId="35" fillId="0" borderId="0" xfId="0" applyNumberFormat="1" applyFont="1" applyAlignment="1">
      <alignment horizontal="center" wrapText="1"/>
    </xf>
    <xf numFmtId="16" fontId="35" fillId="2" borderId="34" xfId="0" applyNumberFormat="1" applyFont="1" applyFill="1" applyBorder="1" applyAlignment="1">
      <alignment horizontal="center"/>
    </xf>
    <xf numFmtId="16" fontId="35" fillId="2" borderId="35" xfId="0" applyNumberFormat="1" applyFont="1" applyFill="1" applyBorder="1" applyAlignment="1">
      <alignment horizontal="center"/>
    </xf>
    <xf numFmtId="16" fontId="35" fillId="0" borderId="9" xfId="0" applyNumberFormat="1" applyFont="1" applyBorder="1" applyAlignment="1">
      <alignment horizontal="center"/>
    </xf>
    <xf numFmtId="16" fontId="35" fillId="0" borderId="67" xfId="0" applyNumberFormat="1" applyFont="1" applyBorder="1" applyAlignment="1">
      <alignment horizontal="center"/>
    </xf>
    <xf numFmtId="16" fontId="14" fillId="0" borderId="49" xfId="0" applyNumberFormat="1" applyFont="1" applyBorder="1" applyAlignment="1">
      <alignment horizontal="center"/>
    </xf>
    <xf numFmtId="16" fontId="35" fillId="12" borderId="9" xfId="0" applyNumberFormat="1" applyFont="1" applyFill="1" applyBorder="1" applyAlignment="1">
      <alignment horizontal="center"/>
    </xf>
    <xf numFmtId="16" fontId="35" fillId="12" borderId="21" xfId="0" applyNumberFormat="1" applyFont="1" applyFill="1" applyBorder="1" applyAlignment="1">
      <alignment horizontal="center"/>
    </xf>
    <xf numFmtId="164" fontId="35" fillId="12" borderId="7" xfId="0" applyNumberFormat="1" applyFont="1" applyFill="1" applyBorder="1" applyAlignment="1">
      <alignment horizontal="center"/>
    </xf>
    <xf numFmtId="16" fontId="35" fillId="12" borderId="31" xfId="0" applyNumberFormat="1" applyFont="1" applyFill="1" applyBorder="1" applyAlignment="1">
      <alignment horizontal="center"/>
    </xf>
    <xf numFmtId="16" fontId="14" fillId="0" borderId="60" xfId="0" applyNumberFormat="1" applyFont="1" applyBorder="1" applyAlignment="1">
      <alignment horizontal="center"/>
    </xf>
    <xf numFmtId="16" fontId="14" fillId="12" borderId="12" xfId="0" applyNumberFormat="1" applyFont="1" applyFill="1" applyBorder="1" applyAlignment="1">
      <alignment horizontal="center"/>
    </xf>
    <xf numFmtId="16" fontId="35" fillId="12" borderId="25" xfId="0" applyNumberFormat="1" applyFont="1" applyFill="1" applyBorder="1" applyAlignment="1">
      <alignment horizontal="center"/>
    </xf>
    <xf numFmtId="0" fontId="35" fillId="12" borderId="2" xfId="0" applyFont="1" applyFill="1" applyBorder="1" applyAlignment="1">
      <alignment horizontal="center"/>
    </xf>
    <xf numFmtId="16" fontId="14" fillId="12" borderId="36" xfId="0" applyNumberFormat="1" applyFont="1" applyFill="1" applyBorder="1" applyAlignment="1">
      <alignment horizontal="center"/>
    </xf>
    <xf numFmtId="0" fontId="34" fillId="15" borderId="9" xfId="0" applyFont="1" applyFill="1" applyBorder="1" applyAlignment="1">
      <alignment horizontal="center" vertical="center" wrapText="1"/>
    </xf>
    <xf numFmtId="0" fontId="34" fillId="15" borderId="31" xfId="0" applyFont="1" applyFill="1" applyBorder="1" applyAlignment="1">
      <alignment horizontal="center" vertical="center" wrapText="1"/>
    </xf>
    <xf numFmtId="0" fontId="34" fillId="15" borderId="36" xfId="0" applyFont="1" applyFill="1" applyBorder="1" applyAlignment="1">
      <alignment horizontal="center"/>
    </xf>
    <xf numFmtId="0" fontId="34" fillId="15" borderId="12" xfId="0" applyFont="1" applyFill="1" applyBorder="1" applyAlignment="1">
      <alignment horizontal="center"/>
    </xf>
    <xf numFmtId="0" fontId="35" fillId="0" borderId="47" xfId="0" applyFont="1" applyBorder="1"/>
    <xf numFmtId="16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16" fontId="35" fillId="0" borderId="59" xfId="0" applyNumberFormat="1" applyFont="1" applyBorder="1" applyAlignment="1">
      <alignment horizontal="center"/>
    </xf>
    <xf numFmtId="16" fontId="35" fillId="0" borderId="71" xfId="0" applyNumberFormat="1" applyFont="1" applyBorder="1" applyAlignment="1">
      <alignment horizontal="center"/>
    </xf>
    <xf numFmtId="16" fontId="35" fillId="0" borderId="72" xfId="0" applyNumberFormat="1" applyFont="1" applyBorder="1" applyAlignment="1">
      <alignment horizontal="center"/>
    </xf>
    <xf numFmtId="16" fontId="31" fillId="2" borderId="13" xfId="0" applyNumberFormat="1" applyFont="1" applyFill="1" applyBorder="1" applyAlignment="1">
      <alignment horizontal="center"/>
    </xf>
    <xf numFmtId="16" fontId="31" fillId="2" borderId="35" xfId="0" applyNumberFormat="1" applyFont="1" applyFill="1" applyBorder="1" applyAlignment="1">
      <alignment horizontal="center"/>
    </xf>
    <xf numFmtId="16" fontId="31" fillId="2" borderId="34" xfId="0" applyNumberFormat="1" applyFont="1" applyFill="1" applyBorder="1" applyAlignment="1">
      <alignment horizontal="center"/>
    </xf>
    <xf numFmtId="0" fontId="31" fillId="2" borderId="0" xfId="0" applyFont="1" applyFill="1" applyAlignment="1">
      <alignment horizontal="center" wrapText="1"/>
    </xf>
    <xf numFmtId="16" fontId="35" fillId="0" borderId="61" xfId="0" applyNumberFormat="1" applyFont="1" applyBorder="1" applyAlignment="1">
      <alignment horizontal="center"/>
    </xf>
    <xf numFmtId="0" fontId="34" fillId="7" borderId="31" xfId="0" applyFont="1" applyFill="1" applyBorder="1" applyAlignment="1">
      <alignment horizontal="center" vertical="center" wrapText="1"/>
    </xf>
    <xf numFmtId="0" fontId="34" fillId="7" borderId="9" xfId="0" applyFont="1" applyFill="1" applyBorder="1" applyAlignment="1">
      <alignment horizontal="center" vertical="center" wrapText="1"/>
    </xf>
    <xf numFmtId="0" fontId="34" fillId="9" borderId="9" xfId="0" applyFont="1" applyFill="1" applyBorder="1" applyAlignment="1">
      <alignment horizontal="center" vertical="center" wrapText="1"/>
    </xf>
    <xf numFmtId="0" fontId="34" fillId="9" borderId="31" xfId="0" applyFont="1" applyFill="1" applyBorder="1" applyAlignment="1">
      <alignment horizontal="center" vertical="center" wrapText="1"/>
    </xf>
    <xf numFmtId="0" fontId="34" fillId="7" borderId="36" xfId="0" applyFont="1" applyFill="1" applyBorder="1" applyAlignment="1">
      <alignment horizontal="center"/>
    </xf>
    <xf numFmtId="0" fontId="34" fillId="7" borderId="12" xfId="0" applyFont="1" applyFill="1" applyBorder="1" applyAlignment="1">
      <alignment horizontal="center"/>
    </xf>
    <xf numFmtId="16" fontId="14" fillId="2" borderId="36" xfId="0" applyNumberFormat="1" applyFont="1" applyFill="1" applyBorder="1" applyAlignment="1">
      <alignment horizontal="center"/>
    </xf>
    <xf numFmtId="16" fontId="14" fillId="2" borderId="12" xfId="0" applyNumberFormat="1" applyFont="1" applyFill="1" applyBorder="1" applyAlignment="1">
      <alignment horizontal="center"/>
    </xf>
    <xf numFmtId="16" fontId="35" fillId="2" borderId="25" xfId="0" applyNumberFormat="1" applyFont="1" applyFill="1" applyBorder="1" applyAlignment="1">
      <alignment horizontal="center"/>
    </xf>
    <xf numFmtId="0" fontId="35" fillId="2" borderId="2" xfId="0" applyFont="1" applyFill="1" applyBorder="1" applyAlignment="1">
      <alignment horizontal="center"/>
    </xf>
    <xf numFmtId="0" fontId="14" fillId="0" borderId="61" xfId="0" applyFont="1" applyBorder="1" applyAlignment="1">
      <alignment horizontal="center"/>
    </xf>
    <xf numFmtId="16" fontId="14" fillId="0" borderId="25" xfId="0" applyNumberFormat="1" applyFont="1" applyBorder="1" applyAlignment="1">
      <alignment horizontal="center"/>
    </xf>
    <xf numFmtId="16" fontId="35" fillId="0" borderId="12" xfId="0" applyNumberFormat="1" applyFont="1" applyBorder="1" applyAlignment="1">
      <alignment horizontal="center"/>
    </xf>
    <xf numFmtId="164" fontId="14" fillId="0" borderId="2" xfId="0" applyNumberFormat="1" applyFont="1" applyBorder="1" applyAlignment="1">
      <alignment horizontal="center"/>
    </xf>
    <xf numFmtId="164" fontId="35" fillId="0" borderId="2" xfId="0" applyNumberFormat="1" applyFont="1" applyBorder="1" applyAlignment="1">
      <alignment horizontal="center"/>
    </xf>
    <xf numFmtId="164" fontId="35" fillId="0" borderId="0" xfId="0" quotePrefix="1" applyNumberFormat="1" applyFont="1" applyAlignment="1">
      <alignment horizontal="center" wrapText="1"/>
    </xf>
    <xf numFmtId="0" fontId="13" fillId="0" borderId="48" xfId="0" applyFont="1" applyBorder="1" applyAlignment="1">
      <alignment horizontal="center" vertical="center" wrapText="1"/>
    </xf>
    <xf numFmtId="16" fontId="14" fillId="0" borderId="81" xfId="0" applyNumberFormat="1" applyFont="1" applyBorder="1" applyAlignment="1">
      <alignment horizontal="center"/>
    </xf>
    <xf numFmtId="16" fontId="35" fillId="0" borderId="87" xfId="0" applyNumberFormat="1" applyFont="1" applyBorder="1" applyAlignment="1">
      <alignment horizontal="center"/>
    </xf>
    <xf numFmtId="0" fontId="35" fillId="0" borderId="79" xfId="0" applyFont="1" applyBorder="1" applyAlignment="1">
      <alignment horizontal="center"/>
    </xf>
    <xf numFmtId="16" fontId="35" fillId="0" borderId="80" xfId="0" applyNumberFormat="1" applyFont="1" applyBorder="1" applyAlignment="1">
      <alignment horizontal="center"/>
    </xf>
    <xf numFmtId="16" fontId="35" fillId="0" borderId="81" xfId="0" applyNumberFormat="1" applyFont="1" applyBorder="1" applyAlignment="1">
      <alignment horizontal="center"/>
    </xf>
    <xf numFmtId="16" fontId="35" fillId="0" borderId="66" xfId="0" applyNumberFormat="1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16" fontId="35" fillId="0" borderId="78" xfId="0" applyNumberFormat="1" applyFont="1" applyBorder="1" applyAlignment="1">
      <alignment horizontal="center"/>
    </xf>
    <xf numFmtId="16" fontId="35" fillId="0" borderId="77" xfId="0" applyNumberFormat="1" applyFont="1" applyBorder="1" applyAlignment="1">
      <alignment horizontal="center"/>
    </xf>
    <xf numFmtId="16" fontId="35" fillId="0" borderId="88" xfId="0" applyNumberFormat="1" applyFont="1" applyBorder="1" applyAlignment="1">
      <alignment horizontal="center"/>
    </xf>
    <xf numFmtId="16" fontId="35" fillId="0" borderId="70" xfId="0" applyNumberFormat="1" applyFont="1" applyBorder="1" applyAlignment="1">
      <alignment horizontal="center"/>
    </xf>
    <xf numFmtId="0" fontId="14" fillId="0" borderId="65" xfId="0" applyFont="1" applyBorder="1" applyAlignment="1">
      <alignment horizontal="center"/>
    </xf>
    <xf numFmtId="16" fontId="35" fillId="0" borderId="68" xfId="0" applyNumberFormat="1" applyFont="1" applyBorder="1" applyAlignment="1">
      <alignment horizontal="center"/>
    </xf>
    <xf numFmtId="16" fontId="14" fillId="0" borderId="68" xfId="0" applyNumberFormat="1" applyFont="1" applyBorder="1" applyAlignment="1">
      <alignment horizontal="center"/>
    </xf>
    <xf numFmtId="16" fontId="14" fillId="0" borderId="39" xfId="0" applyNumberFormat="1" applyFont="1" applyBorder="1" applyAlignment="1">
      <alignment horizontal="center"/>
    </xf>
    <xf numFmtId="0" fontId="38" fillId="0" borderId="0" xfId="0" applyFont="1"/>
    <xf numFmtId="0" fontId="34" fillId="0" borderId="0" xfId="0" applyFont="1" applyAlignment="1">
      <alignment horizontal="right"/>
    </xf>
    <xf numFmtId="0" fontId="34" fillId="0" borderId="0" xfId="0" applyFont="1"/>
    <xf numFmtId="0" fontId="13" fillId="13" borderId="48" xfId="0" applyFont="1" applyFill="1" applyBorder="1" applyAlignment="1">
      <alignment horizontal="center" vertical="center" wrapText="1"/>
    </xf>
    <xf numFmtId="0" fontId="13" fillId="13" borderId="49" xfId="0" applyFont="1" applyFill="1" applyBorder="1" applyAlignment="1">
      <alignment horizontal="center" vertical="center" wrapText="1"/>
    </xf>
    <xf numFmtId="0" fontId="13" fillId="2" borderId="48" xfId="0" applyFont="1" applyFill="1" applyBorder="1" applyAlignment="1">
      <alignment horizontal="center" vertical="center" wrapText="1"/>
    </xf>
    <xf numFmtId="0" fontId="13" fillId="0" borderId="58" xfId="0" applyFont="1" applyBorder="1" applyAlignment="1">
      <alignment horizontal="center" vertical="center" wrapText="1"/>
    </xf>
    <xf numFmtId="0" fontId="13" fillId="13" borderId="34" xfId="0" applyFont="1" applyFill="1" applyBorder="1" applyAlignment="1">
      <alignment horizontal="center" vertical="center" wrapText="1"/>
    </xf>
    <xf numFmtId="0" fontId="30" fillId="2" borderId="34" xfId="0" applyFont="1" applyFill="1" applyBorder="1" applyAlignment="1">
      <alignment horizontal="center" vertical="center" wrapText="1"/>
    </xf>
    <xf numFmtId="0" fontId="35" fillId="2" borderId="47" xfId="0" applyFont="1" applyFill="1" applyBorder="1"/>
    <xf numFmtId="0" fontId="13" fillId="2" borderId="49" xfId="0" applyFont="1" applyFill="1" applyBorder="1" applyAlignment="1">
      <alignment horizontal="center" vertical="center" wrapText="1"/>
    </xf>
    <xf numFmtId="0" fontId="0" fillId="7" borderId="13" xfId="0" applyFill="1" applyBorder="1" applyAlignment="1">
      <alignment horizontal="center" vertical="center"/>
    </xf>
    <xf numFmtId="0" fontId="9" fillId="4" borderId="4" xfId="2" applyFont="1" applyFill="1" applyBorder="1" applyAlignment="1">
      <alignment horizontal="center" vertical="center" wrapText="1"/>
    </xf>
    <xf numFmtId="0" fontId="8" fillId="4" borderId="28" xfId="2" applyFont="1" applyFill="1" applyBorder="1" applyAlignment="1">
      <alignment horizontal="center" vertical="center" wrapText="1"/>
    </xf>
    <xf numFmtId="16" fontId="12" fillId="2" borderId="45" xfId="0" applyNumberFormat="1" applyFont="1" applyFill="1" applyBorder="1" applyAlignment="1">
      <alignment horizontal="center" vertical="center"/>
    </xf>
    <xf numFmtId="0" fontId="9" fillId="4" borderId="28" xfId="2" applyFont="1" applyFill="1" applyBorder="1" applyAlignment="1">
      <alignment horizontal="center" vertical="center" wrapText="1"/>
    </xf>
    <xf numFmtId="0" fontId="9" fillId="4" borderId="30" xfId="2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center" vertical="center" wrapText="1"/>
    </xf>
    <xf numFmtId="0" fontId="8" fillId="4" borderId="22" xfId="2" applyFont="1" applyFill="1" applyBorder="1" applyAlignment="1">
      <alignment horizontal="center" vertical="center" wrapText="1"/>
    </xf>
    <xf numFmtId="16" fontId="25" fillId="6" borderId="0" xfId="0" applyNumberFormat="1" applyFont="1" applyFill="1" applyAlignment="1">
      <alignment horizontal="center" vertical="center"/>
    </xf>
    <xf numFmtId="16" fontId="12" fillId="2" borderId="42" xfId="0" applyNumberFormat="1" applyFont="1" applyFill="1" applyBorder="1" applyAlignment="1">
      <alignment vertical="center"/>
    </xf>
    <xf numFmtId="16" fontId="12" fillId="2" borderId="96" xfId="0" applyNumberFormat="1" applyFont="1" applyFill="1" applyBorder="1" applyAlignment="1">
      <alignment vertical="center"/>
    </xf>
    <xf numFmtId="16" fontId="0" fillId="9" borderId="37" xfId="0" applyNumberFormat="1" applyFill="1" applyBorder="1" applyAlignment="1">
      <alignment horizontal="center" vertical="center"/>
    </xf>
    <xf numFmtId="0" fontId="0" fillId="7" borderId="84" xfId="0" applyFill="1" applyBorder="1" applyAlignment="1">
      <alignment horizontal="center" vertical="center"/>
    </xf>
    <xf numFmtId="0" fontId="0" fillId="7" borderId="85" xfId="0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25" fillId="6" borderId="3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 vertical="center"/>
    </xf>
    <xf numFmtId="0" fontId="9" fillId="6" borderId="0" xfId="2" applyFont="1" applyFill="1" applyAlignment="1">
      <alignment vertical="center" wrapText="1"/>
    </xf>
    <xf numFmtId="0" fontId="9" fillId="6" borderId="0" xfId="2" applyFont="1" applyFill="1" applyAlignment="1">
      <alignment horizontal="center" vertical="center" wrapText="1"/>
    </xf>
    <xf numFmtId="0" fontId="9" fillId="4" borderId="69" xfId="2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16" fontId="0" fillId="6" borderId="0" xfId="0" applyNumberFormat="1" applyFill="1" applyAlignment="1">
      <alignment horizontal="center" vertical="center"/>
    </xf>
    <xf numFmtId="16" fontId="12" fillId="6" borderId="0" xfId="0" applyNumberFormat="1" applyFont="1" applyFill="1" applyAlignment="1">
      <alignment vertical="center"/>
    </xf>
    <xf numFmtId="16" fontId="12" fillId="6" borderId="0" xfId="0" applyNumberFormat="1" applyFont="1" applyFill="1" applyAlignment="1">
      <alignment horizontal="center" vertical="center"/>
    </xf>
    <xf numFmtId="16" fontId="7" fillId="6" borderId="0" xfId="0" applyNumberFormat="1" applyFont="1" applyFill="1" applyAlignment="1">
      <alignment horizontal="left" vertical="center"/>
    </xf>
    <xf numFmtId="16" fontId="12" fillId="6" borderId="0" xfId="2" applyNumberFormat="1" applyFont="1" applyFill="1" applyAlignment="1">
      <alignment horizontal="right" vertical="center"/>
    </xf>
    <xf numFmtId="16" fontId="7" fillId="6" borderId="0" xfId="2" applyNumberFormat="1" applyFont="1" applyFill="1" applyAlignment="1">
      <alignment horizontal="right" vertical="center"/>
    </xf>
    <xf numFmtId="0" fontId="0" fillId="6" borderId="0" xfId="0" applyFill="1" applyAlignment="1">
      <alignment horizontal="left" vertical="top" wrapText="1"/>
    </xf>
    <xf numFmtId="0" fontId="9" fillId="4" borderId="69" xfId="2" applyFont="1" applyFill="1" applyBorder="1" applyAlignment="1">
      <alignment horizontal="center" vertical="center"/>
    </xf>
    <xf numFmtId="0" fontId="16" fillId="6" borderId="0" xfId="0" applyFont="1" applyFill="1" applyAlignment="1">
      <alignment vertical="center"/>
    </xf>
    <xf numFmtId="16" fontId="12" fillId="2" borderId="90" xfId="0" applyNumberFormat="1" applyFont="1" applyFill="1" applyBorder="1" applyAlignment="1">
      <alignment vertical="center"/>
    </xf>
    <xf numFmtId="16" fontId="12" fillId="2" borderId="107" xfId="0" applyNumberFormat="1" applyFont="1" applyFill="1" applyBorder="1" applyAlignment="1">
      <alignment vertical="center"/>
    </xf>
    <xf numFmtId="16" fontId="41" fillId="2" borderId="99" xfId="0" applyNumberFormat="1" applyFont="1" applyFill="1" applyBorder="1" applyAlignment="1">
      <alignment vertical="center"/>
    </xf>
    <xf numFmtId="16" fontId="41" fillId="2" borderId="90" xfId="0" applyNumberFormat="1" applyFont="1" applyFill="1" applyBorder="1" applyAlignment="1">
      <alignment vertical="center"/>
    </xf>
    <xf numFmtId="0" fontId="30" fillId="2" borderId="48" xfId="0" applyFont="1" applyFill="1" applyBorder="1"/>
    <xf numFmtId="0" fontId="9" fillId="4" borderId="3" xfId="2" applyFont="1" applyFill="1" applyBorder="1" applyAlignment="1">
      <alignment horizontal="center" vertical="center" wrapText="1"/>
    </xf>
    <xf numFmtId="0" fontId="8" fillId="4" borderId="20" xfId="2" applyFont="1" applyFill="1" applyBorder="1" applyAlignment="1">
      <alignment horizontal="center" vertical="center" wrapText="1"/>
    </xf>
    <xf numFmtId="0" fontId="8" fillId="4" borderId="30" xfId="2" applyFont="1" applyFill="1" applyBorder="1" applyAlignment="1">
      <alignment horizontal="center" vertical="center" wrapText="1"/>
    </xf>
    <xf numFmtId="0" fontId="0" fillId="8" borderId="85" xfId="0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10" xfId="2" applyFont="1" applyFill="1" applyBorder="1" applyAlignment="1">
      <alignment horizontal="center" vertical="center" wrapText="1"/>
    </xf>
    <xf numFmtId="0" fontId="8" fillId="4" borderId="24" xfId="2" applyFont="1" applyFill="1" applyBorder="1" applyAlignment="1">
      <alignment horizontal="center" vertical="center" wrapText="1"/>
    </xf>
    <xf numFmtId="0" fontId="43" fillId="4" borderId="9" xfId="2" applyFont="1" applyFill="1" applyBorder="1" applyAlignment="1">
      <alignment horizontal="center" vertical="center" wrapText="1"/>
    </xf>
    <xf numFmtId="0" fontId="9" fillId="4" borderId="113" xfId="2" applyFont="1" applyFill="1" applyBorder="1" applyAlignment="1">
      <alignment horizontal="center" vertical="center" wrapText="1"/>
    </xf>
    <xf numFmtId="0" fontId="9" fillId="4" borderId="112" xfId="2" applyFont="1" applyFill="1" applyBorder="1" applyAlignment="1">
      <alignment horizontal="center" vertical="center" wrapText="1"/>
    </xf>
    <xf numFmtId="0" fontId="0" fillId="6" borderId="13" xfId="0" applyFill="1" applyBorder="1" applyAlignment="1">
      <alignment horizontal="center" vertical="center"/>
    </xf>
    <xf numFmtId="0" fontId="0" fillId="6" borderId="0" xfId="0" applyFill="1" applyAlignment="1">
      <alignment horizontal="left" vertical="center"/>
    </xf>
    <xf numFmtId="16" fontId="0" fillId="10" borderId="36" xfId="0" applyNumberFormat="1" applyFill="1" applyBorder="1" applyAlignment="1">
      <alignment horizontal="center" vertical="center"/>
    </xf>
    <xf numFmtId="0" fontId="0" fillId="7" borderId="76" xfId="0" applyFill="1" applyBorder="1" applyAlignment="1">
      <alignment horizontal="center" vertical="center"/>
    </xf>
    <xf numFmtId="0" fontId="0" fillId="7" borderId="98" xfId="0" applyFill="1" applyBorder="1" applyAlignment="1">
      <alignment horizontal="center" vertical="center"/>
    </xf>
    <xf numFmtId="0" fontId="0" fillId="7" borderId="75" xfId="0" applyFill="1" applyBorder="1" applyAlignment="1">
      <alignment horizontal="center" vertical="center"/>
    </xf>
    <xf numFmtId="0" fontId="12" fillId="7" borderId="21" xfId="0" applyFont="1" applyFill="1" applyBorder="1" applyAlignment="1">
      <alignment horizontal="center" vertical="center"/>
    </xf>
    <xf numFmtId="0" fontId="12" fillId="10" borderId="10" xfId="0" applyFont="1" applyFill="1" applyBorder="1" applyAlignment="1">
      <alignment horizontal="center" vertical="center"/>
    </xf>
    <xf numFmtId="0" fontId="0" fillId="12" borderId="26" xfId="0" applyFill="1" applyBorder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45" fillId="2" borderId="0" xfId="0" applyFont="1" applyFill="1"/>
    <xf numFmtId="16" fontId="48" fillId="2" borderId="90" xfId="0" applyNumberFormat="1" applyFont="1" applyFill="1" applyBorder="1" applyAlignment="1">
      <alignment horizontal="center" vertical="center"/>
    </xf>
    <xf numFmtId="0" fontId="0" fillId="12" borderId="13" xfId="0" applyFill="1" applyBorder="1" applyAlignment="1">
      <alignment horizontal="center" vertical="center"/>
    </xf>
    <xf numFmtId="0" fontId="0" fillId="12" borderId="30" xfId="0" applyFill="1" applyBorder="1" applyAlignment="1">
      <alignment horizontal="center" vertical="center"/>
    </xf>
    <xf numFmtId="0" fontId="0" fillId="12" borderId="0" xfId="0" applyFill="1" applyAlignment="1">
      <alignment horizontal="left" vertical="center"/>
    </xf>
    <xf numFmtId="0" fontId="0" fillId="12" borderId="28" xfId="0" applyFill="1" applyBorder="1" applyAlignment="1">
      <alignment horizontal="center" vertical="center"/>
    </xf>
    <xf numFmtId="0" fontId="0" fillId="24" borderId="26" xfId="0" applyFill="1" applyBorder="1" applyAlignment="1">
      <alignment horizontal="center" vertical="center"/>
    </xf>
    <xf numFmtId="0" fontId="0" fillId="24" borderId="0" xfId="0" applyFill="1" applyAlignment="1">
      <alignment horizontal="center" vertical="center"/>
    </xf>
    <xf numFmtId="0" fontId="0" fillId="24" borderId="27" xfId="0" applyFill="1" applyBorder="1" applyAlignment="1">
      <alignment horizontal="left" vertical="center"/>
    </xf>
    <xf numFmtId="0" fontId="37" fillId="10" borderId="10" xfId="0" applyFont="1" applyFill="1" applyBorder="1" applyAlignment="1">
      <alignment horizontal="center" vertical="center"/>
    </xf>
    <xf numFmtId="0" fontId="37" fillId="7" borderId="21" xfId="0" applyFont="1" applyFill="1" applyBorder="1" applyAlignment="1">
      <alignment horizontal="center" vertical="center"/>
    </xf>
    <xf numFmtId="0" fontId="0" fillId="24" borderId="13" xfId="0" applyFill="1" applyBorder="1" applyAlignment="1">
      <alignment horizontal="center" vertical="center"/>
    </xf>
    <xf numFmtId="0" fontId="0" fillId="24" borderId="30" xfId="0" applyFill="1" applyBorder="1" applyAlignment="1">
      <alignment horizontal="center" vertical="center"/>
    </xf>
    <xf numFmtId="0" fontId="0" fillId="24" borderId="0" xfId="0" applyFill="1" applyAlignment="1">
      <alignment horizontal="left" vertical="center"/>
    </xf>
    <xf numFmtId="0" fontId="25" fillId="2" borderId="29" xfId="0" applyFont="1" applyFill="1" applyBorder="1" applyAlignment="1">
      <alignment horizontal="center" vertical="center"/>
    </xf>
    <xf numFmtId="0" fontId="25" fillId="2" borderId="30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5" fillId="2" borderId="10" xfId="0" applyFont="1" applyFill="1" applyBorder="1" applyAlignment="1">
      <alignment horizontal="center" vertical="center"/>
    </xf>
    <xf numFmtId="0" fontId="25" fillId="2" borderId="82" xfId="0" applyFont="1" applyFill="1" applyBorder="1" applyAlignment="1">
      <alignment horizontal="center" vertical="center"/>
    </xf>
    <xf numFmtId="0" fontId="25" fillId="2" borderId="74" xfId="0" applyFont="1" applyFill="1" applyBorder="1" applyAlignment="1">
      <alignment horizontal="center" vertical="center"/>
    </xf>
    <xf numFmtId="0" fontId="25" fillId="2" borderId="83" xfId="0" applyFont="1" applyFill="1" applyBorder="1" applyAlignment="1">
      <alignment horizontal="center" vertical="center"/>
    </xf>
    <xf numFmtId="0" fontId="25" fillId="18" borderId="0" xfId="0" applyFont="1" applyFill="1" applyAlignment="1">
      <alignment horizontal="center" vertical="center"/>
    </xf>
    <xf numFmtId="0" fontId="25" fillId="19" borderId="0" xfId="0" applyFont="1" applyFill="1" applyAlignment="1">
      <alignment horizontal="center" vertical="center"/>
    </xf>
    <xf numFmtId="16" fontId="25" fillId="19" borderId="0" xfId="0" applyNumberFormat="1" applyFont="1" applyFill="1" applyAlignment="1">
      <alignment horizontal="center" vertical="center"/>
    </xf>
    <xf numFmtId="0" fontId="25" fillId="2" borderId="118" xfId="0" applyFont="1" applyFill="1" applyBorder="1"/>
    <xf numFmtId="16" fontId="0" fillId="12" borderId="0" xfId="0" applyNumberFormat="1" applyFill="1" applyAlignment="1">
      <alignment horizontal="center" vertical="center"/>
    </xf>
    <xf numFmtId="16" fontId="0" fillId="12" borderId="28" xfId="0" applyNumberFormat="1" applyFill="1" applyBorder="1" applyAlignment="1">
      <alignment horizontal="center" vertical="center"/>
    </xf>
    <xf numFmtId="16" fontId="0" fillId="12" borderId="35" xfId="0" applyNumberFormat="1" applyFill="1" applyBorder="1" applyAlignment="1">
      <alignment horizontal="center" vertical="center"/>
    </xf>
    <xf numFmtId="0" fontId="8" fillId="4" borderId="34" xfId="2" applyFont="1" applyFill="1" applyBorder="1" applyAlignment="1">
      <alignment horizontal="center" vertical="center" wrapText="1"/>
    </xf>
    <xf numFmtId="0" fontId="9" fillId="12" borderId="113" xfId="2" applyFont="1" applyFill="1" applyBorder="1" applyAlignment="1">
      <alignment horizontal="center" vertical="center" wrapText="1"/>
    </xf>
    <xf numFmtId="0" fontId="9" fillId="12" borderId="112" xfId="2" applyFont="1" applyFill="1" applyBorder="1" applyAlignment="1">
      <alignment horizontal="center" vertical="center" wrapText="1"/>
    </xf>
    <xf numFmtId="0" fontId="25" fillId="19" borderId="54" xfId="0" applyFont="1" applyFill="1" applyBorder="1" applyAlignment="1">
      <alignment horizontal="center" vertical="center"/>
    </xf>
    <xf numFmtId="0" fontId="8" fillId="12" borderId="123" xfId="2" applyFont="1" applyFill="1" applyBorder="1" applyAlignment="1">
      <alignment horizontal="center" vertical="center" wrapText="1"/>
    </xf>
    <xf numFmtId="0" fontId="0" fillId="2" borderId="79" xfId="0" applyFill="1" applyBorder="1"/>
    <xf numFmtId="0" fontId="0" fillId="2" borderId="128" xfId="0" applyFill="1" applyBorder="1"/>
    <xf numFmtId="0" fontId="55" fillId="2" borderId="44" xfId="0" applyFont="1" applyFill="1" applyBorder="1"/>
    <xf numFmtId="0" fontId="12" fillId="2" borderId="0" xfId="0" applyFont="1" applyFill="1"/>
    <xf numFmtId="0" fontId="56" fillId="0" borderId="0" xfId="0" applyFont="1"/>
    <xf numFmtId="0" fontId="54" fillId="7" borderId="21" xfId="0" applyFont="1" applyFill="1" applyBorder="1" applyAlignment="1">
      <alignment horizontal="center" vertical="center"/>
    </xf>
    <xf numFmtId="0" fontId="54" fillId="8" borderId="13" xfId="0" applyFont="1" applyFill="1" applyBorder="1" applyAlignment="1">
      <alignment horizontal="center" vertical="center"/>
    </xf>
    <xf numFmtId="0" fontId="54" fillId="7" borderId="98" xfId="0" applyFont="1" applyFill="1" applyBorder="1" applyAlignment="1">
      <alignment horizontal="center" vertical="center"/>
    </xf>
    <xf numFmtId="0" fontId="54" fillId="7" borderId="75" xfId="0" applyFont="1" applyFill="1" applyBorder="1" applyAlignment="1">
      <alignment horizontal="center" vertical="center"/>
    </xf>
    <xf numFmtId="0" fontId="0" fillId="8" borderId="76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16" fontId="0" fillId="5" borderId="0" xfId="0" applyNumberFormat="1" applyFill="1" applyAlignment="1">
      <alignment horizontal="center" vertical="center"/>
    </xf>
    <xf numFmtId="16" fontId="0" fillId="5" borderId="28" xfId="0" applyNumberFormat="1" applyFill="1" applyBorder="1" applyAlignment="1">
      <alignment horizontal="center" vertical="center"/>
    </xf>
    <xf numFmtId="16" fontId="0" fillId="5" borderId="35" xfId="0" applyNumberFormat="1" applyFill="1" applyBorder="1" applyAlignment="1">
      <alignment horizontal="center" vertical="center"/>
    </xf>
    <xf numFmtId="0" fontId="0" fillId="5" borderId="30" xfId="0" applyFill="1" applyBorder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0" fillId="5" borderId="13" xfId="0" applyFill="1" applyBorder="1" applyAlignment="1">
      <alignment horizontal="center" vertical="center"/>
    </xf>
    <xf numFmtId="0" fontId="25" fillId="6" borderId="0" xfId="0" applyFont="1" applyFill="1" applyAlignment="1">
      <alignment vertical="center"/>
    </xf>
    <xf numFmtId="0" fontId="25" fillId="2" borderId="133" xfId="0" applyFont="1" applyFill="1" applyBorder="1"/>
    <xf numFmtId="0" fontId="25" fillId="2" borderId="133" xfId="0" applyFont="1" applyFill="1" applyBorder="1" applyAlignment="1">
      <alignment horizontal="center"/>
    </xf>
    <xf numFmtId="0" fontId="25" fillId="2" borderId="127" xfId="0" applyFont="1" applyFill="1" applyBorder="1"/>
    <xf numFmtId="0" fontId="25" fillId="2" borderId="76" xfId="0" applyFont="1" applyFill="1" applyBorder="1" applyAlignment="1">
      <alignment horizontal="center"/>
    </xf>
    <xf numFmtId="0" fontId="25" fillId="2" borderId="116" xfId="0" applyFont="1" applyFill="1" applyBorder="1" applyAlignment="1">
      <alignment horizontal="center"/>
    </xf>
    <xf numFmtId="0" fontId="61" fillId="4" borderId="9" xfId="2" applyFont="1" applyFill="1" applyBorder="1" applyAlignment="1">
      <alignment horizontal="center" vertical="center" wrapText="1"/>
    </xf>
    <xf numFmtId="0" fontId="47" fillId="5" borderId="12" xfId="2" applyFont="1" applyFill="1" applyBorder="1" applyAlignment="1">
      <alignment horizontal="center" vertical="center" wrapText="1"/>
    </xf>
    <xf numFmtId="0" fontId="62" fillId="5" borderId="12" xfId="2" applyFont="1" applyFill="1" applyBorder="1" applyAlignment="1">
      <alignment horizontal="center" vertical="center" wrapText="1"/>
    </xf>
    <xf numFmtId="0" fontId="0" fillId="5" borderId="27" xfId="0" applyFill="1" applyBorder="1" applyAlignment="1">
      <alignment horizontal="left" vertical="center"/>
    </xf>
    <xf numFmtId="0" fontId="65" fillId="2" borderId="0" xfId="0" applyFont="1" applyFill="1"/>
    <xf numFmtId="0" fontId="66" fillId="2" borderId="0" xfId="0" applyFont="1" applyFill="1"/>
    <xf numFmtId="0" fontId="25" fillId="2" borderId="44" xfId="0" applyFont="1" applyFill="1" applyBorder="1"/>
    <xf numFmtId="0" fontId="67" fillId="9" borderId="0" xfId="0" applyFont="1" applyFill="1"/>
    <xf numFmtId="0" fontId="0" fillId="9" borderId="0" xfId="0" applyFill="1"/>
    <xf numFmtId="0" fontId="0" fillId="5" borderId="0" xfId="0" applyFill="1"/>
    <xf numFmtId="0" fontId="0" fillId="10" borderId="25" xfId="0" applyFill="1" applyBorder="1" applyAlignment="1">
      <alignment horizontal="center" vertical="center"/>
    </xf>
    <xf numFmtId="0" fontId="0" fillId="10" borderId="11" xfId="0" applyFill="1" applyBorder="1" applyAlignment="1">
      <alignment horizontal="center" vertical="center"/>
    </xf>
    <xf numFmtId="0" fontId="0" fillId="10" borderId="41" xfId="0" applyFill="1" applyBorder="1" applyAlignment="1">
      <alignment horizontal="center" vertical="center"/>
    </xf>
    <xf numFmtId="0" fontId="0" fillId="10" borderId="41" xfId="0" applyFill="1" applyBorder="1" applyAlignment="1">
      <alignment horizontal="left" vertical="center"/>
    </xf>
    <xf numFmtId="0" fontId="25" fillId="6" borderId="41" xfId="0" applyFont="1" applyFill="1" applyBorder="1" applyAlignment="1">
      <alignment horizontal="center" vertical="center"/>
    </xf>
    <xf numFmtId="0" fontId="25" fillId="6" borderId="41" xfId="0" applyFont="1" applyFill="1" applyBorder="1" applyAlignment="1">
      <alignment horizontal="left" vertical="center"/>
    </xf>
    <xf numFmtId="0" fontId="11" fillId="5" borderId="0" xfId="0" applyFont="1" applyFill="1"/>
    <xf numFmtId="0" fontId="11" fillId="8" borderId="0" xfId="0" applyFont="1" applyFill="1"/>
    <xf numFmtId="0" fontId="0" fillId="8" borderId="0" xfId="0" applyFill="1"/>
    <xf numFmtId="16" fontId="12" fillId="5" borderId="90" xfId="0" applyNumberFormat="1" applyFont="1" applyFill="1" applyBorder="1" applyAlignment="1">
      <alignment vertical="center"/>
    </xf>
    <xf numFmtId="16" fontId="12" fillId="5" borderId="107" xfId="0" applyNumberFormat="1" applyFont="1" applyFill="1" applyBorder="1" applyAlignment="1">
      <alignment vertical="center"/>
    </xf>
    <xf numFmtId="16" fontId="12" fillId="5" borderId="96" xfId="0" applyNumberFormat="1" applyFont="1" applyFill="1" applyBorder="1" applyAlignment="1">
      <alignment vertical="center"/>
    </xf>
    <xf numFmtId="16" fontId="12" fillId="5" borderId="45" xfId="0" applyNumberFormat="1" applyFont="1" applyFill="1" applyBorder="1" applyAlignment="1">
      <alignment horizontal="center" vertical="center"/>
    </xf>
    <xf numFmtId="0" fontId="51" fillId="5" borderId="26" xfId="0" applyFont="1" applyFill="1" applyBorder="1" applyAlignment="1">
      <alignment horizontal="center" vertical="center"/>
    </xf>
    <xf numFmtId="0" fontId="37" fillId="5" borderId="0" xfId="0" applyFont="1" applyFill="1" applyAlignment="1">
      <alignment horizontal="center" vertical="center"/>
    </xf>
    <xf numFmtId="0" fontId="37" fillId="5" borderId="27" xfId="0" applyFont="1" applyFill="1" applyBorder="1" applyAlignment="1">
      <alignment horizontal="left" vertical="center"/>
    </xf>
    <xf numFmtId="0" fontId="37" fillId="5" borderId="28" xfId="0" applyFont="1" applyFill="1" applyBorder="1" applyAlignment="1">
      <alignment horizontal="center" vertical="center"/>
    </xf>
    <xf numFmtId="16" fontId="37" fillId="5" borderId="0" xfId="0" applyNumberFormat="1" applyFont="1" applyFill="1" applyAlignment="1">
      <alignment horizontal="center" vertical="center"/>
    </xf>
    <xf numFmtId="16" fontId="37" fillId="5" borderId="28" xfId="0" applyNumberFormat="1" applyFont="1" applyFill="1" applyBorder="1" applyAlignment="1">
      <alignment horizontal="center" vertical="center"/>
    </xf>
    <xf numFmtId="16" fontId="47" fillId="5" borderId="90" xfId="0" applyNumberFormat="1" applyFont="1" applyFill="1" applyBorder="1" applyAlignment="1">
      <alignment vertical="center"/>
    </xf>
    <xf numFmtId="0" fontId="68" fillId="5" borderId="0" xfId="0" applyFont="1" applyFill="1"/>
    <xf numFmtId="0" fontId="37" fillId="5" borderId="0" xfId="0" applyFont="1" applyFill="1"/>
    <xf numFmtId="0" fontId="51" fillId="5" borderId="13" xfId="0" applyFont="1" applyFill="1" applyBorder="1" applyAlignment="1">
      <alignment horizontal="center" vertical="center"/>
    </xf>
    <xf numFmtId="0" fontId="37" fillId="5" borderId="30" xfId="0" applyFont="1" applyFill="1" applyBorder="1" applyAlignment="1">
      <alignment horizontal="center" vertical="center"/>
    </xf>
    <xf numFmtId="0" fontId="37" fillId="5" borderId="0" xfId="0" applyFont="1" applyFill="1" applyAlignment="1">
      <alignment horizontal="left" vertical="center"/>
    </xf>
    <xf numFmtId="0" fontId="37" fillId="5" borderId="26" xfId="0" applyFont="1" applyFill="1" applyBorder="1" applyAlignment="1">
      <alignment horizontal="center" vertical="center"/>
    </xf>
    <xf numFmtId="16" fontId="37" fillId="5" borderId="35" xfId="0" applyNumberFormat="1" applyFont="1" applyFill="1" applyBorder="1" applyAlignment="1">
      <alignment horizontal="center" vertical="center"/>
    </xf>
    <xf numFmtId="0" fontId="37" fillId="5" borderId="13" xfId="0" applyFont="1" applyFill="1" applyBorder="1" applyAlignment="1">
      <alignment horizontal="center" vertical="center"/>
    </xf>
    <xf numFmtId="16" fontId="47" fillId="5" borderId="96" xfId="0" applyNumberFormat="1" applyFont="1" applyFill="1" applyBorder="1" applyAlignment="1">
      <alignment vertical="center"/>
    </xf>
    <xf numFmtId="0" fontId="37" fillId="5" borderId="85" xfId="0" applyFont="1" applyFill="1" applyBorder="1" applyAlignment="1">
      <alignment horizontal="center" vertical="center"/>
    </xf>
    <xf numFmtId="0" fontId="37" fillId="5" borderId="74" xfId="0" applyFont="1" applyFill="1" applyBorder="1" applyAlignment="1">
      <alignment horizontal="center" vertical="center"/>
    </xf>
    <xf numFmtId="16" fontId="47" fillId="5" borderId="45" xfId="0" applyNumberFormat="1" applyFont="1" applyFill="1" applyBorder="1" applyAlignment="1">
      <alignment horizontal="center" vertical="center"/>
    </xf>
    <xf numFmtId="16" fontId="41" fillId="8" borderId="90" xfId="0" applyNumberFormat="1" applyFont="1" applyFill="1" applyBorder="1" applyAlignment="1">
      <alignment vertical="center"/>
    </xf>
    <xf numFmtId="16" fontId="12" fillId="8" borderId="96" xfId="0" applyNumberFormat="1" applyFont="1" applyFill="1" applyBorder="1" applyAlignment="1">
      <alignment vertical="center"/>
    </xf>
    <xf numFmtId="16" fontId="25" fillId="5" borderId="0" xfId="0" applyNumberFormat="1" applyFont="1" applyFill="1" applyAlignment="1">
      <alignment horizontal="center" vertical="center"/>
    </xf>
    <xf numFmtId="16" fontId="12" fillId="2" borderId="90" xfId="0" applyNumberFormat="1" applyFont="1" applyFill="1" applyBorder="1" applyAlignment="1">
      <alignment horizontal="center" vertical="center"/>
    </xf>
    <xf numFmtId="0" fontId="9" fillId="5" borderId="30" xfId="2" applyFont="1" applyFill="1" applyBorder="1" applyAlignment="1">
      <alignment horizontal="center" vertical="center" wrapText="1"/>
    </xf>
    <xf numFmtId="0" fontId="0" fillId="5" borderId="76" xfId="0" applyFill="1" applyBorder="1" applyAlignment="1">
      <alignment horizontal="center" vertical="center"/>
    </xf>
    <xf numFmtId="0" fontId="0" fillId="5" borderId="29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7" xfId="0" applyFill="1" applyBorder="1" applyAlignment="1">
      <alignment horizontal="left" vertical="center"/>
    </xf>
    <xf numFmtId="16" fontId="0" fillId="5" borderId="19" xfId="0" applyNumberFormat="1" applyFill="1" applyBorder="1" applyAlignment="1">
      <alignment horizontal="center" vertical="center"/>
    </xf>
    <xf numFmtId="16" fontId="0" fillId="5" borderId="7" xfId="0" applyNumberFormat="1" applyFill="1" applyBorder="1" applyAlignment="1">
      <alignment horizontal="center" vertical="center"/>
    </xf>
    <xf numFmtId="0" fontId="37" fillId="5" borderId="21" xfId="0" applyFont="1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16" fontId="0" fillId="5" borderId="31" xfId="0" applyNumberFormat="1" applyFill="1" applyBorder="1" applyAlignment="1">
      <alignment horizontal="center" vertical="center"/>
    </xf>
    <xf numFmtId="0" fontId="0" fillId="5" borderId="98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9" fillId="6" borderId="30" xfId="2" applyFont="1" applyFill="1" applyBorder="1" applyAlignment="1">
      <alignment horizontal="center" vertical="center" wrapText="1"/>
    </xf>
    <xf numFmtId="0" fontId="25" fillId="2" borderId="40" xfId="0" applyFont="1" applyFill="1" applyBorder="1"/>
    <xf numFmtId="0" fontId="25" fillId="2" borderId="43" xfId="0" applyFont="1" applyFill="1" applyBorder="1"/>
    <xf numFmtId="0" fontId="25" fillId="2" borderId="76" xfId="0" applyFont="1" applyFill="1" applyBorder="1"/>
    <xf numFmtId="0" fontId="25" fillId="2" borderId="75" xfId="0" applyFont="1" applyFill="1" applyBorder="1" applyAlignment="1">
      <alignment horizontal="center"/>
    </xf>
    <xf numFmtId="0" fontId="0" fillId="27" borderId="28" xfId="0" applyFill="1" applyBorder="1" applyAlignment="1">
      <alignment horizontal="center" vertical="center"/>
    </xf>
    <xf numFmtId="16" fontId="0" fillId="27" borderId="0" xfId="0" applyNumberFormat="1" applyFill="1" applyAlignment="1">
      <alignment horizontal="center" vertical="center"/>
    </xf>
    <xf numFmtId="16" fontId="0" fillId="27" borderId="28" xfId="0" applyNumberFormat="1" applyFill="1" applyBorder="1" applyAlignment="1">
      <alignment horizontal="center" vertical="center"/>
    </xf>
    <xf numFmtId="0" fontId="11" fillId="27" borderId="0" xfId="0" applyFont="1" applyFill="1"/>
    <xf numFmtId="0" fontId="0" fillId="27" borderId="0" xfId="0" applyFill="1"/>
    <xf numFmtId="0" fontId="25" fillId="2" borderId="116" xfId="0" applyFont="1" applyFill="1" applyBorder="1"/>
    <xf numFmtId="0" fontId="25" fillId="6" borderId="105" xfId="0" applyFont="1" applyFill="1" applyBorder="1" applyAlignment="1">
      <alignment vertical="center"/>
    </xf>
    <xf numFmtId="0" fontId="25" fillId="6" borderId="27" xfId="0" applyFont="1" applyFill="1" applyBorder="1" applyAlignment="1">
      <alignment vertical="center"/>
    </xf>
    <xf numFmtId="16" fontId="25" fillId="2" borderId="28" xfId="0" applyNumberFormat="1" applyFont="1" applyFill="1" applyBorder="1" applyAlignment="1">
      <alignment vertical="center"/>
    </xf>
    <xf numFmtId="16" fontId="48" fillId="2" borderId="90" xfId="0" applyNumberFormat="1" applyFont="1" applyFill="1" applyBorder="1" applyAlignment="1">
      <alignment vertical="center"/>
    </xf>
    <xf numFmtId="0" fontId="9" fillId="4" borderId="102" xfId="2" applyFont="1" applyFill="1" applyBorder="1" applyAlignment="1">
      <alignment horizontal="center" vertical="center" wrapText="1"/>
    </xf>
    <xf numFmtId="16" fontId="48" fillId="2" borderId="96" xfId="0" applyNumberFormat="1" applyFont="1" applyFill="1" applyBorder="1" applyAlignment="1">
      <alignment vertical="center"/>
    </xf>
    <xf numFmtId="0" fontId="9" fillId="4" borderId="161" xfId="2" applyFont="1" applyFill="1" applyBorder="1" applyAlignment="1">
      <alignment horizontal="center" vertical="center" wrapText="1"/>
    </xf>
    <xf numFmtId="16" fontId="25" fillId="2" borderId="74" xfId="0" applyNumberFormat="1" applyFont="1" applyFill="1" applyBorder="1" applyAlignment="1">
      <alignment vertical="center"/>
    </xf>
    <xf numFmtId="16" fontId="25" fillId="2" borderId="0" xfId="0" applyNumberFormat="1" applyFont="1" applyFill="1" applyAlignment="1">
      <alignment vertical="center"/>
    </xf>
    <xf numFmtId="16" fontId="25" fillId="2" borderId="30" xfId="0" applyNumberFormat="1" applyFont="1" applyFill="1" applyBorder="1" applyAlignment="1">
      <alignment vertical="center"/>
    </xf>
    <xf numFmtId="16" fontId="25" fillId="2" borderId="133" xfId="0" applyNumberFormat="1" applyFont="1" applyFill="1" applyBorder="1" applyAlignment="1">
      <alignment vertical="center"/>
    </xf>
    <xf numFmtId="16" fontId="25" fillId="2" borderId="76" xfId="0" applyNumberFormat="1" applyFont="1" applyFill="1" applyBorder="1" applyAlignment="1">
      <alignment vertical="center"/>
    </xf>
    <xf numFmtId="16" fontId="25" fillId="2" borderId="40" xfId="0" applyNumberFormat="1" applyFont="1" applyFill="1" applyBorder="1" applyAlignment="1">
      <alignment vertical="center"/>
    </xf>
    <xf numFmtId="16" fontId="25" fillId="2" borderId="116" xfId="0" applyNumberFormat="1" applyFont="1" applyFill="1" applyBorder="1" applyAlignment="1">
      <alignment vertical="center"/>
    </xf>
    <xf numFmtId="16" fontId="25" fillId="2" borderId="75" xfId="0" applyNumberFormat="1" applyFont="1" applyFill="1" applyBorder="1" applyAlignment="1">
      <alignment vertical="center"/>
    </xf>
    <xf numFmtId="16" fontId="25" fillId="2" borderId="45" xfId="0" applyNumberFormat="1" applyFont="1" applyFill="1" applyBorder="1" applyAlignment="1">
      <alignment vertical="center"/>
    </xf>
    <xf numFmtId="16" fontId="25" fillId="2" borderId="42" xfId="0" applyNumberFormat="1" applyFont="1" applyFill="1" applyBorder="1" applyAlignment="1">
      <alignment vertical="center"/>
    </xf>
    <xf numFmtId="16" fontId="25" fillId="2" borderId="96" xfId="0" applyNumberFormat="1" applyFont="1" applyFill="1" applyBorder="1" applyAlignment="1">
      <alignment vertical="center"/>
    </xf>
    <xf numFmtId="16" fontId="25" fillId="2" borderId="41" xfId="0" applyNumberFormat="1" applyFont="1" applyFill="1" applyBorder="1" applyAlignment="1">
      <alignment vertical="center"/>
    </xf>
    <xf numFmtId="0" fontId="29" fillId="6" borderId="26" xfId="0" applyFont="1" applyFill="1" applyBorder="1" applyAlignment="1">
      <alignment horizontal="center" vertical="center"/>
    </xf>
    <xf numFmtId="0" fontId="29" fillId="6" borderId="129" xfId="0" applyFont="1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/>
    </xf>
    <xf numFmtId="16" fontId="0" fillId="7" borderId="0" xfId="0" applyNumberFormat="1" applyFill="1" applyAlignment="1">
      <alignment horizontal="center" vertical="center"/>
    </xf>
    <xf numFmtId="16" fontId="0" fillId="7" borderId="28" xfId="0" applyNumberFormat="1" applyFill="1" applyBorder="1" applyAlignment="1">
      <alignment horizontal="center" vertical="center"/>
    </xf>
    <xf numFmtId="0" fontId="0" fillId="9" borderId="76" xfId="0" applyFill="1" applyBorder="1" applyAlignment="1">
      <alignment horizontal="center" vertical="center"/>
    </xf>
    <xf numFmtId="0" fontId="0" fillId="10" borderId="76" xfId="0" applyFill="1" applyBorder="1" applyAlignment="1">
      <alignment horizontal="center" vertical="center"/>
    </xf>
    <xf numFmtId="16" fontId="25" fillId="0" borderId="130" xfId="0" applyNumberFormat="1" applyFont="1" applyBorder="1" applyAlignment="1">
      <alignment vertical="center"/>
    </xf>
    <xf numFmtId="0" fontId="25" fillId="6" borderId="75" xfId="0" applyFont="1" applyFill="1" applyBorder="1" applyAlignment="1">
      <alignment vertical="center"/>
    </xf>
    <xf numFmtId="16" fontId="12" fillId="2" borderId="96" xfId="0" applyNumberFormat="1" applyFont="1" applyFill="1" applyBorder="1" applyAlignment="1">
      <alignment horizontal="center" vertical="center"/>
    </xf>
    <xf numFmtId="0" fontId="25" fillId="6" borderId="133" xfId="0" applyFont="1" applyFill="1" applyBorder="1" applyAlignment="1">
      <alignment horizontal="center" vertical="center"/>
    </xf>
    <xf numFmtId="0" fontId="25" fillId="6" borderId="45" xfId="0" applyFont="1" applyFill="1" applyBorder="1" applyAlignment="1">
      <alignment horizontal="center" vertical="center"/>
    </xf>
    <xf numFmtId="0" fontId="25" fillId="6" borderId="44" xfId="0" applyFont="1" applyFill="1" applyBorder="1" applyAlignment="1">
      <alignment horizontal="center" vertical="center"/>
    </xf>
    <xf numFmtId="0" fontId="29" fillId="20" borderId="21" xfId="0" applyFont="1" applyFill="1" applyBorder="1" applyAlignment="1">
      <alignment horizontal="center"/>
    </xf>
    <xf numFmtId="0" fontId="29" fillId="25" borderId="76" xfId="0" applyFont="1" applyFill="1" applyBorder="1" applyAlignment="1">
      <alignment horizontal="center"/>
    </xf>
    <xf numFmtId="0" fontId="29" fillId="21" borderId="13" xfId="0" applyFont="1" applyFill="1" applyBorder="1" applyAlignment="1">
      <alignment horizontal="center"/>
    </xf>
    <xf numFmtId="0" fontId="29" fillId="23" borderId="13" xfId="0" applyFont="1" applyFill="1" applyBorder="1" applyAlignment="1">
      <alignment horizontal="center"/>
    </xf>
    <xf numFmtId="0" fontId="29" fillId="23" borderId="25" xfId="0" applyFont="1" applyFill="1" applyBorder="1" applyAlignment="1">
      <alignment horizontal="center"/>
    </xf>
    <xf numFmtId="0" fontId="9" fillId="26" borderId="173" xfId="2" applyFont="1" applyFill="1" applyBorder="1" applyAlignment="1">
      <alignment horizontal="center" vertical="center" wrapText="1"/>
    </xf>
    <xf numFmtId="0" fontId="0" fillId="10" borderId="174" xfId="0" applyFill="1" applyBorder="1" applyAlignment="1">
      <alignment horizontal="center" vertical="center"/>
    </xf>
    <xf numFmtId="0" fontId="0" fillId="10" borderId="175" xfId="0" applyFill="1" applyBorder="1" applyAlignment="1">
      <alignment horizontal="center" vertical="center"/>
    </xf>
    <xf numFmtId="0" fontId="0" fillId="10" borderId="176" xfId="0" applyFill="1" applyBorder="1" applyAlignment="1">
      <alignment horizontal="center" vertical="center"/>
    </xf>
    <xf numFmtId="0" fontId="0" fillId="6" borderId="30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16" fontId="0" fillId="6" borderId="28" xfId="0" applyNumberFormat="1" applyFill="1" applyBorder="1" applyAlignment="1">
      <alignment horizontal="center" vertical="center"/>
    </xf>
    <xf numFmtId="0" fontId="0" fillId="6" borderId="41" xfId="0" applyFill="1" applyBorder="1" applyAlignment="1">
      <alignment horizontal="center" vertical="center"/>
    </xf>
    <xf numFmtId="0" fontId="0" fillId="26" borderId="0" xfId="0" applyFill="1"/>
    <xf numFmtId="16" fontId="0" fillId="6" borderId="35" xfId="0" applyNumberFormat="1" applyFill="1" applyBorder="1" applyAlignment="1">
      <alignment horizontal="center" vertical="center"/>
    </xf>
    <xf numFmtId="0" fontId="68" fillId="6" borderId="0" xfId="0" applyFont="1" applyFill="1"/>
    <xf numFmtId="0" fontId="67" fillId="6" borderId="0" xfId="0" applyFont="1" applyFill="1"/>
    <xf numFmtId="0" fontId="25" fillId="5" borderId="0" xfId="0" applyFont="1" applyFill="1" applyAlignment="1">
      <alignment horizontal="center"/>
    </xf>
    <xf numFmtId="16" fontId="25" fillId="6" borderId="28" xfId="0" applyNumberFormat="1" applyFont="1" applyFill="1" applyBorder="1" applyAlignment="1">
      <alignment horizontal="center" vertical="center"/>
    </xf>
    <xf numFmtId="16" fontId="25" fillId="6" borderId="46" xfId="0" applyNumberFormat="1" applyFont="1" applyFill="1" applyBorder="1" applyAlignment="1">
      <alignment horizontal="center" vertical="center"/>
    </xf>
    <xf numFmtId="16" fontId="25" fillId="6" borderId="106" xfId="0" applyNumberFormat="1" applyFont="1" applyFill="1" applyBorder="1" applyAlignment="1">
      <alignment horizontal="center" vertical="center"/>
    </xf>
    <xf numFmtId="0" fontId="25" fillId="6" borderId="76" xfId="0" applyFont="1" applyFill="1" applyBorder="1" applyAlignment="1">
      <alignment horizontal="center" vertical="center"/>
    </xf>
    <xf numFmtId="0" fontId="9" fillId="5" borderId="161" xfId="2" applyFont="1" applyFill="1" applyBorder="1" applyAlignment="1">
      <alignment horizontal="center" vertical="center" wrapText="1"/>
    </xf>
    <xf numFmtId="16" fontId="25" fillId="5" borderId="28" xfId="0" applyNumberFormat="1" applyFont="1" applyFill="1" applyBorder="1" applyAlignment="1">
      <alignment vertical="center"/>
    </xf>
    <xf numFmtId="16" fontId="25" fillId="5" borderId="42" xfId="0" applyNumberFormat="1" applyFont="1" applyFill="1" applyBorder="1" applyAlignment="1">
      <alignment vertical="center"/>
    </xf>
    <xf numFmtId="16" fontId="25" fillId="5" borderId="45" xfId="0" applyNumberFormat="1" applyFont="1" applyFill="1" applyBorder="1" applyAlignment="1">
      <alignment vertical="center"/>
    </xf>
    <xf numFmtId="16" fontId="25" fillId="5" borderId="74" xfId="0" applyNumberFormat="1" applyFont="1" applyFill="1" applyBorder="1" applyAlignment="1">
      <alignment vertical="center"/>
    </xf>
    <xf numFmtId="16" fontId="12" fillId="2" borderId="0" xfId="0" applyNumberFormat="1" applyFont="1" applyFill="1" applyAlignment="1">
      <alignment horizontal="center" vertical="center"/>
    </xf>
    <xf numFmtId="0" fontId="59" fillId="24" borderId="26" xfId="0" applyFont="1" applyFill="1" applyBorder="1" applyAlignment="1">
      <alignment horizontal="center" vertical="center"/>
    </xf>
    <xf numFmtId="0" fontId="0" fillId="10" borderId="133" xfId="0" applyFill="1" applyBorder="1" applyAlignment="1">
      <alignment horizontal="center" vertical="center"/>
    </xf>
    <xf numFmtId="0" fontId="27" fillId="11" borderId="0" xfId="0" applyFont="1" applyFill="1" applyAlignment="1">
      <alignment horizontal="left" vertical="center" wrapText="1"/>
    </xf>
    <xf numFmtId="0" fontId="72" fillId="2" borderId="0" xfId="0" applyFont="1" applyFill="1"/>
    <xf numFmtId="0" fontId="0" fillId="5" borderId="11" xfId="0" applyFill="1" applyBorder="1" applyAlignment="1">
      <alignment horizontal="center" vertical="center"/>
    </xf>
    <xf numFmtId="16" fontId="0" fillId="5" borderId="2" xfId="0" applyNumberFormat="1" applyFill="1" applyBorder="1" applyAlignment="1">
      <alignment horizontal="center" vertical="center"/>
    </xf>
    <xf numFmtId="16" fontId="0" fillId="5" borderId="20" xfId="0" applyNumberFormat="1" applyFill="1" applyBorder="1" applyAlignment="1">
      <alignment horizontal="center" vertical="center"/>
    </xf>
    <xf numFmtId="0" fontId="37" fillId="5" borderId="1" xfId="0" applyFont="1" applyFill="1" applyBorder="1" applyAlignment="1">
      <alignment horizontal="center" vertical="center"/>
    </xf>
    <xf numFmtId="0" fontId="37" fillId="5" borderId="2" xfId="0" applyFont="1" applyFill="1" applyBorder="1" applyAlignment="1">
      <alignment horizontal="center" vertical="center"/>
    </xf>
    <xf numFmtId="0" fontId="37" fillId="5" borderId="2" xfId="0" applyFont="1" applyFill="1" applyBorder="1" applyAlignment="1">
      <alignment horizontal="left" vertical="center"/>
    </xf>
    <xf numFmtId="0" fontId="37" fillId="5" borderId="20" xfId="0" applyFont="1" applyFill="1" applyBorder="1" applyAlignment="1">
      <alignment horizontal="center" vertical="center"/>
    </xf>
    <xf numFmtId="16" fontId="37" fillId="5" borderId="2" xfId="0" applyNumberFormat="1" applyFont="1" applyFill="1" applyBorder="1" applyAlignment="1">
      <alignment horizontal="center" vertical="center"/>
    </xf>
    <xf numFmtId="16" fontId="37" fillId="5" borderId="20" xfId="0" applyNumberFormat="1" applyFont="1" applyFill="1" applyBorder="1" applyAlignment="1">
      <alignment horizontal="center" vertical="center"/>
    </xf>
    <xf numFmtId="16" fontId="37" fillId="5" borderId="36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left" vertical="center"/>
    </xf>
    <xf numFmtId="0" fontId="0" fillId="5" borderId="20" xfId="0" applyFill="1" applyBorder="1" applyAlignment="1">
      <alignment horizontal="center" vertical="center"/>
    </xf>
    <xf numFmtId="0" fontId="8" fillId="5" borderId="30" xfId="2" applyFont="1" applyFill="1" applyBorder="1" applyAlignment="1">
      <alignment horizontal="center" vertical="center" wrapText="1"/>
    </xf>
    <xf numFmtId="0" fontId="51" fillId="21" borderId="26" xfId="0" applyFont="1" applyFill="1" applyBorder="1" applyAlignment="1">
      <alignment horizontal="center"/>
    </xf>
    <xf numFmtId="0" fontId="0" fillId="6" borderId="76" xfId="0" applyFill="1" applyBorder="1"/>
    <xf numFmtId="0" fontId="0" fillId="6" borderId="75" xfId="0" applyFill="1" applyBorder="1"/>
    <xf numFmtId="0" fontId="0" fillId="6" borderId="116" xfId="0" applyFill="1" applyBorder="1"/>
    <xf numFmtId="0" fontId="8" fillId="5" borderId="28" xfId="2" applyFont="1" applyFill="1" applyBorder="1" applyAlignment="1">
      <alignment horizontal="center" vertical="center" wrapText="1"/>
    </xf>
    <xf numFmtId="0" fontId="75" fillId="0" borderId="0" xfId="0" applyFont="1"/>
    <xf numFmtId="16" fontId="25" fillId="6" borderId="74" xfId="0" applyNumberFormat="1" applyFont="1" applyFill="1" applyBorder="1" applyAlignment="1">
      <alignment horizontal="center" vertical="center"/>
    </xf>
    <xf numFmtId="16" fontId="25" fillId="2" borderId="74" xfId="0" applyNumberFormat="1" applyFont="1" applyFill="1" applyBorder="1" applyAlignment="1">
      <alignment horizontal="center" vertical="center"/>
    </xf>
    <xf numFmtId="16" fontId="25" fillId="6" borderId="40" xfId="0" applyNumberFormat="1" applyFont="1" applyFill="1" applyBorder="1" applyAlignment="1">
      <alignment horizontal="center" vertical="center"/>
    </xf>
    <xf numFmtId="16" fontId="25" fillId="6" borderId="43" xfId="0" applyNumberFormat="1" applyFont="1" applyFill="1" applyBorder="1" applyAlignment="1">
      <alignment horizontal="center" vertical="center"/>
    </xf>
    <xf numFmtId="16" fontId="25" fillId="2" borderId="40" xfId="0" applyNumberFormat="1" applyFont="1" applyFill="1" applyBorder="1" applyAlignment="1">
      <alignment horizontal="center" vertical="center"/>
    </xf>
    <xf numFmtId="16" fontId="25" fillId="2" borderId="43" xfId="0" applyNumberFormat="1" applyFont="1" applyFill="1" applyBorder="1" applyAlignment="1">
      <alignment horizontal="center" vertical="center"/>
    </xf>
    <xf numFmtId="16" fontId="25" fillId="6" borderId="89" xfId="0" applyNumberFormat="1" applyFont="1" applyFill="1" applyBorder="1" applyAlignment="1">
      <alignment horizontal="center" vertical="center"/>
    </xf>
    <xf numFmtId="16" fontId="25" fillId="6" borderId="90" xfId="0" applyNumberFormat="1" applyFont="1" applyFill="1" applyBorder="1" applyAlignment="1">
      <alignment horizontal="center" vertical="center"/>
    </xf>
    <xf numFmtId="16" fontId="25" fillId="6" borderId="91" xfId="0" applyNumberFormat="1" applyFont="1" applyFill="1" applyBorder="1" applyAlignment="1">
      <alignment horizontal="center" vertical="center"/>
    </xf>
    <xf numFmtId="0" fontId="29" fillId="6" borderId="98" xfId="0" applyFont="1" applyFill="1" applyBorder="1" applyAlignment="1">
      <alignment horizontal="center" vertical="center"/>
    </xf>
    <xf numFmtId="0" fontId="29" fillId="6" borderId="13" xfId="0" applyFont="1" applyFill="1" applyBorder="1" applyAlignment="1">
      <alignment horizontal="center" vertical="center"/>
    </xf>
    <xf numFmtId="0" fontId="29" fillId="6" borderId="136" xfId="0" applyFont="1" applyFill="1" applyBorder="1" applyAlignment="1">
      <alignment horizontal="center" vertical="center"/>
    </xf>
    <xf numFmtId="0" fontId="76" fillId="13" borderId="13" xfId="0" applyFont="1" applyFill="1" applyBorder="1"/>
    <xf numFmtId="0" fontId="76" fillId="13" borderId="0" xfId="0" applyFont="1" applyFill="1"/>
    <xf numFmtId="0" fontId="14" fillId="13" borderId="0" xfId="0" applyFont="1" applyFill="1"/>
    <xf numFmtId="0" fontId="29" fillId="13" borderId="0" xfId="0" applyFont="1" applyFill="1"/>
    <xf numFmtId="16" fontId="25" fillId="5" borderId="74" xfId="0" applyNumberFormat="1" applyFont="1" applyFill="1" applyBorder="1" applyAlignment="1">
      <alignment horizontal="center" vertical="center"/>
    </xf>
    <xf numFmtId="16" fontId="25" fillId="5" borderId="40" xfId="0" applyNumberFormat="1" applyFont="1" applyFill="1" applyBorder="1" applyAlignment="1">
      <alignment horizontal="center" vertical="center"/>
    </xf>
    <xf numFmtId="16" fontId="25" fillId="5" borderId="43" xfId="0" applyNumberFormat="1" applyFont="1" applyFill="1" applyBorder="1" applyAlignment="1">
      <alignment horizontal="center" vertical="center"/>
    </xf>
    <xf numFmtId="16" fontId="25" fillId="6" borderId="76" xfId="0" applyNumberFormat="1" applyFont="1" applyFill="1" applyBorder="1" applyAlignment="1">
      <alignment horizontal="center" vertical="center"/>
    </xf>
    <xf numFmtId="16" fontId="25" fillId="6" borderId="75" xfId="0" applyNumberFormat="1" applyFont="1" applyFill="1" applyBorder="1" applyAlignment="1">
      <alignment horizontal="center" vertical="center"/>
    </xf>
    <xf numFmtId="16" fontId="25" fillId="6" borderId="116" xfId="0" applyNumberFormat="1" applyFont="1" applyFill="1" applyBorder="1" applyAlignment="1">
      <alignment horizontal="center" vertical="center"/>
    </xf>
    <xf numFmtId="16" fontId="25" fillId="6" borderId="27" xfId="0" applyNumberFormat="1" applyFont="1" applyFill="1" applyBorder="1" applyAlignment="1">
      <alignment horizontal="center" vertical="center"/>
    </xf>
    <xf numFmtId="16" fontId="25" fillId="6" borderId="103" xfId="0" applyNumberFormat="1" applyFont="1" applyFill="1" applyBorder="1" applyAlignment="1">
      <alignment horizontal="center" vertical="center"/>
    </xf>
    <xf numFmtId="16" fontId="25" fillId="6" borderId="105" xfId="0" applyNumberFormat="1" applyFont="1" applyFill="1" applyBorder="1" applyAlignment="1">
      <alignment horizontal="center" vertical="center"/>
    </xf>
    <xf numFmtId="0" fontId="51" fillId="6" borderId="26" xfId="0" applyFont="1" applyFill="1" applyBorder="1" applyAlignment="1">
      <alignment horizontal="center" vertical="center"/>
    </xf>
    <xf numFmtId="0" fontId="51" fillId="6" borderId="149" xfId="0" applyFont="1" applyFill="1" applyBorder="1" applyAlignment="1">
      <alignment horizontal="center" vertical="center" wrapText="1"/>
    </xf>
    <xf numFmtId="0" fontId="28" fillId="6" borderId="26" xfId="0" applyFont="1" applyFill="1" applyBorder="1" applyAlignment="1">
      <alignment horizontal="center" vertical="center"/>
    </xf>
    <xf numFmtId="0" fontId="60" fillId="6" borderId="149" xfId="0" applyFont="1" applyFill="1" applyBorder="1" applyAlignment="1">
      <alignment horizontal="center" vertical="center"/>
    </xf>
    <xf numFmtId="0" fontId="79" fillId="13" borderId="0" xfId="0" applyFont="1" applyFill="1"/>
    <xf numFmtId="0" fontId="80" fillId="13" borderId="0" xfId="0" applyFont="1" applyFill="1"/>
    <xf numFmtId="0" fontId="82" fillId="13" borderId="0" xfId="0" applyFont="1" applyFill="1"/>
    <xf numFmtId="0" fontId="81" fillId="13" borderId="0" xfId="0" applyFont="1" applyFill="1"/>
    <xf numFmtId="0" fontId="13" fillId="13" borderId="0" xfId="0" applyFont="1" applyFill="1"/>
    <xf numFmtId="0" fontId="2" fillId="13" borderId="0" xfId="1" applyFill="1" applyBorder="1" applyAlignment="1"/>
    <xf numFmtId="0" fontId="86" fillId="13" borderId="0" xfId="0" applyFont="1" applyFill="1"/>
    <xf numFmtId="0" fontId="83" fillId="29" borderId="3" xfId="0" applyFont="1" applyFill="1" applyBorder="1" applyAlignment="1">
      <alignment horizontal="center" vertical="center" wrapText="1"/>
    </xf>
    <xf numFmtId="0" fontId="84" fillId="29" borderId="2" xfId="0" applyFont="1" applyFill="1" applyBorder="1" applyAlignment="1">
      <alignment horizontal="center" vertical="center" wrapText="1"/>
    </xf>
    <xf numFmtId="0" fontId="83" fillId="29" borderId="27" xfId="0" applyFont="1" applyFill="1" applyBorder="1" applyAlignment="1">
      <alignment horizontal="center" vertical="center" wrapText="1"/>
    </xf>
    <xf numFmtId="0" fontId="83" fillId="29" borderId="11" xfId="0" applyFont="1" applyFill="1" applyBorder="1" applyAlignment="1">
      <alignment horizontal="center" vertical="center" wrapText="1"/>
    </xf>
    <xf numFmtId="0" fontId="84" fillId="29" borderId="11" xfId="0" applyFont="1" applyFill="1" applyBorder="1" applyAlignment="1">
      <alignment horizontal="center" vertical="center" wrapText="1"/>
    </xf>
    <xf numFmtId="0" fontId="84" fillId="31" borderId="11" xfId="0" applyFont="1" applyFill="1" applyBorder="1" applyAlignment="1">
      <alignment horizontal="center" vertical="center" wrapText="1"/>
    </xf>
    <xf numFmtId="0" fontId="49" fillId="13" borderId="0" xfId="0" applyFont="1" applyFill="1" applyAlignment="1">
      <alignment horizontal="center" vertical="center"/>
    </xf>
    <xf numFmtId="0" fontId="49" fillId="31" borderId="0" xfId="0" applyFont="1" applyFill="1" applyAlignment="1">
      <alignment horizontal="center" vertical="center"/>
    </xf>
    <xf numFmtId="0" fontId="49" fillId="22" borderId="0" xfId="0" applyFont="1" applyFill="1" applyAlignment="1">
      <alignment horizontal="center" vertical="center"/>
    </xf>
    <xf numFmtId="16" fontId="29" fillId="20" borderId="7" xfId="0" applyNumberFormat="1" applyFont="1" applyFill="1" applyBorder="1" applyAlignment="1">
      <alignment horizontal="center" vertical="center"/>
    </xf>
    <xf numFmtId="16" fontId="29" fillId="20" borderId="19" xfId="0" applyNumberFormat="1" applyFont="1" applyFill="1" applyBorder="1" applyAlignment="1">
      <alignment horizontal="center" vertical="center"/>
    </xf>
    <xf numFmtId="16" fontId="29" fillId="20" borderId="31" xfId="0" applyNumberFormat="1" applyFont="1" applyFill="1" applyBorder="1" applyAlignment="1">
      <alignment horizontal="center" vertical="center"/>
    </xf>
    <xf numFmtId="16" fontId="29" fillId="25" borderId="28" xfId="0" applyNumberFormat="1" applyFont="1" applyFill="1" applyBorder="1" applyAlignment="1">
      <alignment horizontal="center" vertical="center"/>
    </xf>
    <xf numFmtId="16" fontId="29" fillId="25" borderId="35" xfId="0" applyNumberFormat="1" applyFont="1" applyFill="1" applyBorder="1" applyAlignment="1">
      <alignment horizontal="center" vertical="center"/>
    </xf>
    <xf numFmtId="16" fontId="29" fillId="21" borderId="0" xfId="0" applyNumberFormat="1" applyFont="1" applyFill="1" applyAlignment="1">
      <alignment horizontal="center" vertical="center"/>
    </xf>
    <xf numFmtId="16" fontId="29" fillId="21" borderId="28" xfId="0" applyNumberFormat="1" applyFont="1" applyFill="1" applyBorder="1" applyAlignment="1">
      <alignment horizontal="center" vertical="center"/>
    </xf>
    <xf numFmtId="16" fontId="29" fillId="21" borderId="35" xfId="0" applyNumberFormat="1" applyFont="1" applyFill="1" applyBorder="1" applyAlignment="1">
      <alignment horizontal="center" vertical="center"/>
    </xf>
    <xf numFmtId="0" fontId="29" fillId="21" borderId="26" xfId="0" applyFont="1" applyFill="1" applyBorder="1" applyAlignment="1">
      <alignment horizontal="center" vertical="center"/>
    </xf>
    <xf numFmtId="0" fontId="29" fillId="21" borderId="27" xfId="0" applyFont="1" applyFill="1" applyBorder="1" applyAlignment="1">
      <alignment horizontal="center" vertical="center"/>
    </xf>
    <xf numFmtId="0" fontId="29" fillId="21" borderId="13" xfId="0" applyFont="1" applyFill="1" applyBorder="1" applyAlignment="1">
      <alignment horizontal="center" vertical="center"/>
    </xf>
    <xf numFmtId="0" fontId="29" fillId="23" borderId="13" xfId="0" applyFont="1" applyFill="1" applyBorder="1" applyAlignment="1">
      <alignment horizontal="center" vertical="center"/>
    </xf>
    <xf numFmtId="0" fontId="29" fillId="23" borderId="0" xfId="0" applyFont="1" applyFill="1" applyAlignment="1">
      <alignment horizontal="center" vertical="center"/>
    </xf>
    <xf numFmtId="16" fontId="29" fillId="23" borderId="0" xfId="0" applyNumberFormat="1" applyFont="1" applyFill="1" applyAlignment="1">
      <alignment horizontal="center" vertical="center"/>
    </xf>
    <xf numFmtId="0" fontId="29" fillId="23" borderId="25" xfId="0" applyFont="1" applyFill="1" applyBorder="1" applyAlignment="1">
      <alignment horizontal="center" vertical="center"/>
    </xf>
    <xf numFmtId="16" fontId="29" fillId="23" borderId="2" xfId="0" applyNumberFormat="1" applyFont="1" applyFill="1" applyBorder="1" applyAlignment="1">
      <alignment horizontal="center" vertical="center"/>
    </xf>
    <xf numFmtId="0" fontId="29" fillId="20" borderId="21" xfId="0" applyFont="1" applyFill="1" applyBorder="1" applyAlignment="1">
      <alignment horizontal="center" vertical="center"/>
    </xf>
    <xf numFmtId="0" fontId="29" fillId="20" borderId="8" xfId="0" applyFont="1" applyFill="1" applyBorder="1" applyAlignment="1">
      <alignment horizontal="center" vertical="center"/>
    </xf>
    <xf numFmtId="0" fontId="29" fillId="25" borderId="27" xfId="0" applyFont="1" applyFill="1" applyBorder="1" applyAlignment="1">
      <alignment horizontal="center" vertical="center"/>
    </xf>
    <xf numFmtId="0" fontId="29" fillId="23" borderId="27" xfId="0" applyFont="1" applyFill="1" applyBorder="1" applyAlignment="1">
      <alignment horizontal="center" vertical="center"/>
    </xf>
    <xf numFmtId="0" fontId="29" fillId="23" borderId="11" xfId="0" applyFont="1" applyFill="1" applyBorder="1" applyAlignment="1">
      <alignment horizontal="center" vertical="center"/>
    </xf>
    <xf numFmtId="0" fontId="84" fillId="2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" fontId="49" fillId="13" borderId="0" xfId="0" applyNumberFormat="1" applyFont="1" applyFill="1" applyAlignment="1">
      <alignment horizontal="center" vertical="center"/>
    </xf>
    <xf numFmtId="16" fontId="49" fillId="31" borderId="0" xfId="0" applyNumberFormat="1" applyFont="1" applyFill="1" applyAlignment="1">
      <alignment horizontal="center" vertical="center"/>
    </xf>
    <xf numFmtId="0" fontId="85" fillId="13" borderId="0" xfId="0" applyFont="1" applyFill="1" applyAlignment="1">
      <alignment horizontal="center" vertical="center"/>
    </xf>
    <xf numFmtId="0" fontId="81" fillId="22" borderId="1" xfId="0" applyFont="1" applyFill="1" applyBorder="1"/>
    <xf numFmtId="0" fontId="81" fillId="22" borderId="0" xfId="0" applyFont="1" applyFill="1"/>
    <xf numFmtId="0" fontId="81" fillId="22" borderId="2" xfId="0" applyFont="1" applyFill="1" applyBorder="1"/>
    <xf numFmtId="0" fontId="87" fillId="22" borderId="0" xfId="0" applyFont="1" applyFill="1"/>
    <xf numFmtId="0" fontId="29" fillId="13" borderId="0" xfId="0" applyFont="1" applyFill="1" applyAlignment="1">
      <alignment horizontal="center" vertical="center"/>
    </xf>
    <xf numFmtId="0" fontId="82" fillId="13" borderId="0" xfId="0" applyFont="1" applyFill="1" applyAlignment="1">
      <alignment horizontal="center" vertical="center"/>
    </xf>
    <xf numFmtId="0" fontId="81" fillId="13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76" fillId="13" borderId="0" xfId="0" applyFont="1" applyFill="1" applyAlignment="1">
      <alignment horizontal="center" vertical="center"/>
    </xf>
    <xf numFmtId="0" fontId="14" fillId="13" borderId="0" xfId="0" applyFont="1" applyFill="1" applyAlignment="1">
      <alignment horizontal="center" vertical="center"/>
    </xf>
    <xf numFmtId="0" fontId="13" fillId="13" borderId="0" xfId="0" applyFont="1" applyFill="1" applyAlignment="1">
      <alignment horizontal="center" vertical="center"/>
    </xf>
    <xf numFmtId="0" fontId="86" fillId="13" borderId="0" xfId="0" applyFont="1" applyFill="1" applyAlignment="1">
      <alignment horizontal="center" vertical="center"/>
    </xf>
    <xf numFmtId="0" fontId="29" fillId="20" borderId="76" xfId="0" applyFont="1" applyFill="1" applyBorder="1" applyAlignment="1">
      <alignment horizontal="center" vertical="center"/>
    </xf>
    <xf numFmtId="0" fontId="29" fillId="20" borderId="42" xfId="0" applyFont="1" applyFill="1" applyBorder="1" applyAlignment="1">
      <alignment horizontal="center" vertical="center"/>
    </xf>
    <xf numFmtId="0" fontId="29" fillId="25" borderId="76" xfId="0" applyFont="1" applyFill="1" applyBorder="1" applyAlignment="1">
      <alignment horizontal="center" vertical="center"/>
    </xf>
    <xf numFmtId="16" fontId="29" fillId="25" borderId="0" xfId="0" applyNumberFormat="1" applyFont="1" applyFill="1" applyAlignment="1">
      <alignment horizontal="center" vertical="center"/>
    </xf>
    <xf numFmtId="0" fontId="29" fillId="21" borderId="76" xfId="0" applyFont="1" applyFill="1" applyBorder="1" applyAlignment="1">
      <alignment horizontal="center" vertical="center"/>
    </xf>
    <xf numFmtId="0" fontId="29" fillId="21" borderId="42" xfId="0" applyFont="1" applyFill="1" applyBorder="1" applyAlignment="1">
      <alignment horizontal="center" vertical="center"/>
    </xf>
    <xf numFmtId="0" fontId="29" fillId="23" borderId="76" xfId="0" applyFont="1" applyFill="1" applyBorder="1" applyAlignment="1">
      <alignment horizontal="center" vertical="center"/>
    </xf>
    <xf numFmtId="0" fontId="29" fillId="23" borderId="42" xfId="0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13" borderId="0" xfId="0" applyFont="1" applyFill="1"/>
    <xf numFmtId="0" fontId="29" fillId="0" borderId="0" xfId="0" applyFont="1"/>
    <xf numFmtId="0" fontId="29" fillId="22" borderId="0" xfId="0" applyFont="1" applyFill="1" applyAlignment="1">
      <alignment horizontal="center" vertical="center"/>
    </xf>
    <xf numFmtId="0" fontId="84" fillId="29" borderId="2" xfId="0" applyFont="1" applyFill="1" applyBorder="1" applyAlignment="1">
      <alignment horizontal="center" wrapText="1"/>
    </xf>
    <xf numFmtId="0" fontId="83" fillId="29" borderId="27" xfId="0" applyFont="1" applyFill="1" applyBorder="1" applyAlignment="1">
      <alignment horizontal="center" wrapText="1"/>
    </xf>
    <xf numFmtId="0" fontId="83" fillId="29" borderId="11" xfId="0" applyFont="1" applyFill="1" applyBorder="1" applyAlignment="1">
      <alignment horizontal="center" wrapText="1"/>
    </xf>
    <xf numFmtId="0" fontId="84" fillId="29" borderId="4" xfId="0" applyFont="1" applyFill="1" applyBorder="1" applyAlignment="1">
      <alignment horizontal="center" wrapText="1"/>
    </xf>
    <xf numFmtId="0" fontId="84" fillId="29" borderId="3" xfId="0" applyFont="1" applyFill="1" applyBorder="1" applyAlignment="1">
      <alignment horizontal="center" wrapText="1"/>
    </xf>
    <xf numFmtId="0" fontId="84" fillId="29" borderId="38" xfId="0" applyFont="1" applyFill="1" applyBorder="1" applyAlignment="1">
      <alignment horizontal="center" wrapText="1"/>
    </xf>
    <xf numFmtId="0" fontId="84" fillId="32" borderId="63" xfId="0" applyFont="1" applyFill="1" applyBorder="1" applyAlignment="1">
      <alignment horizontal="center" wrapText="1"/>
    </xf>
    <xf numFmtId="0" fontId="84" fillId="32" borderId="38" xfId="0" applyFont="1" applyFill="1" applyBorder="1" applyAlignment="1">
      <alignment horizontal="center" wrapText="1"/>
    </xf>
    <xf numFmtId="0" fontId="84" fillId="32" borderId="50" xfId="0" applyFont="1" applyFill="1" applyBorder="1" applyAlignment="1">
      <alignment horizontal="center" wrapText="1"/>
    </xf>
    <xf numFmtId="0" fontId="29" fillId="5" borderId="76" xfId="0" applyFont="1" applyFill="1" applyBorder="1" applyAlignment="1">
      <alignment horizontal="center" vertical="center"/>
    </xf>
    <xf numFmtId="0" fontId="29" fillId="5" borderId="42" xfId="0" applyFont="1" applyFill="1" applyBorder="1" applyAlignment="1">
      <alignment horizontal="center" vertical="center"/>
    </xf>
    <xf numFmtId="0" fontId="49" fillId="6" borderId="0" xfId="0" applyFont="1" applyFill="1" applyAlignment="1">
      <alignment horizontal="center" vertical="center"/>
    </xf>
    <xf numFmtId="0" fontId="84" fillId="29" borderId="1" xfId="0" applyFont="1" applyFill="1" applyBorder="1" applyAlignment="1">
      <alignment horizontal="center" vertical="center" wrapText="1"/>
    </xf>
    <xf numFmtId="0" fontId="29" fillId="13" borderId="40" xfId="0" applyFont="1" applyFill="1" applyBorder="1"/>
    <xf numFmtId="0" fontId="29" fillId="13" borderId="41" xfId="0" applyFont="1" applyFill="1" applyBorder="1"/>
    <xf numFmtId="0" fontId="29" fillId="13" borderId="42" xfId="0" applyFont="1" applyFill="1" applyBorder="1"/>
    <xf numFmtId="0" fontId="29" fillId="13" borderId="43" xfId="0" applyFont="1" applyFill="1" applyBorder="1"/>
    <xf numFmtId="0" fontId="29" fillId="13" borderId="44" xfId="0" applyFont="1" applyFill="1" applyBorder="1"/>
    <xf numFmtId="0" fontId="29" fillId="13" borderId="45" xfId="0" applyFont="1" applyFill="1" applyBorder="1"/>
    <xf numFmtId="0" fontId="49" fillId="21" borderId="0" xfId="0" applyFont="1" applyFill="1" applyAlignment="1">
      <alignment horizontal="center" vertical="center"/>
    </xf>
    <xf numFmtId="0" fontId="42" fillId="21" borderId="96" xfId="0" applyFont="1" applyFill="1" applyBorder="1" applyAlignment="1">
      <alignment horizontal="center" vertical="center"/>
    </xf>
    <xf numFmtId="0" fontId="42" fillId="21" borderId="45" xfId="0" applyFont="1" applyFill="1" applyBorder="1" applyAlignment="1">
      <alignment horizontal="center" vertical="center"/>
    </xf>
    <xf numFmtId="0" fontId="42" fillId="21" borderId="42" xfId="0" applyFont="1" applyFill="1" applyBorder="1" applyAlignment="1">
      <alignment horizontal="center" vertical="center"/>
    </xf>
    <xf numFmtId="0" fontId="84" fillId="29" borderId="27" xfId="0" applyFont="1" applyFill="1" applyBorder="1" applyAlignment="1">
      <alignment horizontal="center" vertical="center" wrapText="1"/>
    </xf>
    <xf numFmtId="16" fontId="29" fillId="23" borderId="28" xfId="0" applyNumberFormat="1" applyFont="1" applyFill="1" applyBorder="1" applyAlignment="1">
      <alignment horizontal="center" vertical="center"/>
    </xf>
    <xf numFmtId="16" fontId="29" fillId="23" borderId="20" xfId="0" applyNumberFormat="1" applyFont="1" applyFill="1" applyBorder="1" applyAlignment="1">
      <alignment horizontal="center" vertical="center"/>
    </xf>
    <xf numFmtId="0" fontId="42" fillId="13" borderId="0" xfId="0" applyFont="1" applyFill="1" applyAlignment="1">
      <alignment horizontal="center" vertical="center"/>
    </xf>
    <xf numFmtId="0" fontId="84" fillId="30" borderId="0" xfId="0" applyFont="1" applyFill="1" applyAlignment="1">
      <alignment horizontal="center" vertical="center" wrapText="1"/>
    </xf>
    <xf numFmtId="0" fontId="84" fillId="29" borderId="38" xfId="0" applyFont="1" applyFill="1" applyBorder="1" applyAlignment="1">
      <alignment wrapText="1"/>
    </xf>
    <xf numFmtId="0" fontId="83" fillId="29" borderId="27" xfId="0" applyFont="1" applyFill="1" applyBorder="1" applyAlignment="1">
      <alignment wrapText="1"/>
    </xf>
    <xf numFmtId="16" fontId="37" fillId="6" borderId="19" xfId="0" applyNumberFormat="1" applyFont="1" applyFill="1" applyBorder="1" applyAlignment="1">
      <alignment horizontal="center" vertical="center"/>
    </xf>
    <xf numFmtId="16" fontId="37" fillId="6" borderId="28" xfId="0" applyNumberFormat="1" applyFont="1" applyFill="1" applyBorder="1" applyAlignment="1">
      <alignment horizontal="center" vertical="center"/>
    </xf>
    <xf numFmtId="16" fontId="37" fillId="6" borderId="20" xfId="0" applyNumberFormat="1" applyFont="1" applyFill="1" applyBorder="1" applyAlignment="1">
      <alignment horizontal="center" vertical="center"/>
    </xf>
    <xf numFmtId="0" fontId="9" fillId="5" borderId="5" xfId="2" applyFont="1" applyFill="1" applyBorder="1" applyAlignment="1">
      <alignment horizontal="center" vertical="center" wrapText="1"/>
    </xf>
    <xf numFmtId="0" fontId="0" fillId="6" borderId="76" xfId="0" applyFill="1" applyBorder="1" applyAlignment="1">
      <alignment horizontal="center" vertical="center"/>
    </xf>
    <xf numFmtId="0" fontId="42" fillId="21" borderId="0" xfId="0" applyFont="1" applyFill="1" applyAlignment="1">
      <alignment horizontal="center" vertical="center"/>
    </xf>
    <xf numFmtId="0" fontId="42" fillId="13" borderId="0" xfId="0" applyFont="1" applyFill="1" applyAlignment="1">
      <alignment horizontal="center" vertical="center" wrapText="1"/>
    </xf>
    <xf numFmtId="16" fontId="49" fillId="5" borderId="0" xfId="0" applyNumberFormat="1" applyFont="1" applyFill="1" applyAlignment="1">
      <alignment horizontal="center" vertical="center"/>
    </xf>
    <xf numFmtId="0" fontId="0" fillId="5" borderId="79" xfId="0" applyFill="1" applyBorder="1" applyAlignment="1">
      <alignment horizontal="center" vertical="center"/>
    </xf>
    <xf numFmtId="0" fontId="0" fillId="5" borderId="128" xfId="0" applyFill="1" applyBorder="1" applyAlignment="1">
      <alignment horizontal="left" vertical="center"/>
    </xf>
    <xf numFmtId="0" fontId="0" fillId="5" borderId="128" xfId="0" applyFill="1" applyBorder="1" applyAlignment="1">
      <alignment horizontal="center" vertical="center"/>
    </xf>
    <xf numFmtId="16" fontId="0" fillId="5" borderId="133" xfId="0" applyNumberFormat="1" applyFill="1" applyBorder="1" applyAlignment="1">
      <alignment horizontal="center" vertical="center"/>
    </xf>
    <xf numFmtId="16" fontId="0" fillId="5" borderId="127" xfId="0" applyNumberFormat="1" applyFill="1" applyBorder="1" applyAlignment="1">
      <alignment horizontal="center" vertical="center"/>
    </xf>
    <xf numFmtId="0" fontId="0" fillId="5" borderId="127" xfId="0" applyFill="1" applyBorder="1" applyAlignment="1">
      <alignment horizontal="center" vertical="center"/>
    </xf>
    <xf numFmtId="16" fontId="0" fillId="5" borderId="36" xfId="0" applyNumberFormat="1" applyFill="1" applyBorder="1" applyAlignment="1">
      <alignment horizontal="center" vertical="center"/>
    </xf>
    <xf numFmtId="0" fontId="49" fillId="5" borderId="0" xfId="0" applyFont="1" applyFill="1" applyAlignment="1">
      <alignment horizontal="center" vertical="center"/>
    </xf>
    <xf numFmtId="0" fontId="63" fillId="13" borderId="0" xfId="0" applyFont="1" applyFill="1"/>
    <xf numFmtId="0" fontId="65" fillId="13" borderId="0" xfId="0" applyFont="1" applyFill="1"/>
    <xf numFmtId="0" fontId="42" fillId="13" borderId="0" xfId="0" applyFont="1" applyFill="1"/>
    <xf numFmtId="0" fontId="29" fillId="0" borderId="100" xfId="0" applyFont="1" applyBorder="1" applyAlignment="1">
      <alignment wrapText="1"/>
    </xf>
    <xf numFmtId="0" fontId="29" fillId="0" borderId="105" xfId="0" applyFont="1" applyBorder="1" applyAlignment="1">
      <alignment wrapText="1"/>
    </xf>
    <xf numFmtId="0" fontId="29" fillId="0" borderId="100" xfId="0" applyFont="1" applyBorder="1"/>
    <xf numFmtId="0" fontId="29" fillId="0" borderId="105" xfId="0" applyFont="1" applyBorder="1"/>
    <xf numFmtId="0" fontId="84" fillId="29" borderId="1" xfId="0" applyFont="1" applyFill="1" applyBorder="1" applyAlignment="1">
      <alignment horizontal="center" wrapText="1"/>
    </xf>
    <xf numFmtId="0" fontId="84" fillId="22" borderId="11" xfId="0" applyFont="1" applyFill="1" applyBorder="1" applyAlignment="1">
      <alignment horizontal="center" vertical="center" wrapText="1"/>
    </xf>
    <xf numFmtId="0" fontId="49" fillId="34" borderId="0" xfId="0" applyFont="1" applyFill="1" applyAlignment="1">
      <alignment horizontal="center" vertical="center"/>
    </xf>
    <xf numFmtId="16" fontId="29" fillId="23" borderId="35" xfId="0" applyNumberFormat="1" applyFont="1" applyFill="1" applyBorder="1" applyAlignment="1">
      <alignment horizontal="center" vertical="center"/>
    </xf>
    <xf numFmtId="16" fontId="29" fillId="23" borderId="36" xfId="0" applyNumberFormat="1" applyFont="1" applyFill="1" applyBorder="1" applyAlignment="1">
      <alignment horizontal="center" vertical="center"/>
    </xf>
    <xf numFmtId="0" fontId="84" fillId="5" borderId="2" xfId="0" applyFont="1" applyFill="1" applyBorder="1" applyAlignment="1">
      <alignment horizontal="center" vertical="center" wrapText="1"/>
    </xf>
    <xf numFmtId="0" fontId="84" fillId="29" borderId="0" xfId="0" applyFont="1" applyFill="1" applyAlignment="1">
      <alignment horizontal="center" vertical="center" wrapText="1"/>
    </xf>
    <xf numFmtId="0" fontId="69" fillId="34" borderId="0" xfId="0" applyFont="1" applyFill="1" applyAlignment="1">
      <alignment horizontal="center" vertical="center"/>
    </xf>
    <xf numFmtId="0" fontId="29" fillId="0" borderId="0" xfId="0" applyFont="1" applyAlignment="1">
      <alignment wrapText="1"/>
    </xf>
    <xf numFmtId="0" fontId="78" fillId="0" borderId="0" xfId="0" applyFont="1" applyAlignment="1">
      <alignment wrapText="1"/>
    </xf>
    <xf numFmtId="0" fontId="42" fillId="0" borderId="0" xfId="0" applyFont="1" applyAlignment="1">
      <alignment wrapText="1"/>
    </xf>
    <xf numFmtId="0" fontId="2" fillId="13" borderId="0" xfId="1" applyFill="1" applyAlignment="1"/>
    <xf numFmtId="0" fontId="84" fillId="29" borderId="11" xfId="0" applyFont="1" applyFill="1" applyBorder="1" applyAlignment="1">
      <alignment horizontal="center" wrapText="1"/>
    </xf>
    <xf numFmtId="0" fontId="2" fillId="0" borderId="0" xfId="1"/>
    <xf numFmtId="0" fontId="42" fillId="13" borderId="37" xfId="0" applyFont="1" applyFill="1" applyBorder="1" applyAlignment="1">
      <alignment horizontal="center" vertical="center"/>
    </xf>
    <xf numFmtId="0" fontId="42" fillId="13" borderId="119" xfId="0" applyFont="1" applyFill="1" applyBorder="1" applyAlignment="1">
      <alignment horizontal="center" vertical="center"/>
    </xf>
    <xf numFmtId="0" fontId="42" fillId="13" borderId="23" xfId="0" applyFont="1" applyFill="1" applyBorder="1" applyAlignment="1">
      <alignment horizontal="center" vertical="center"/>
    </xf>
    <xf numFmtId="0" fontId="29" fillId="23" borderId="174" xfId="0" applyFont="1" applyFill="1" applyBorder="1" applyAlignment="1">
      <alignment horizontal="center" vertical="center"/>
    </xf>
    <xf numFmtId="0" fontId="29" fillId="23" borderId="197" xfId="0" applyFont="1" applyFill="1" applyBorder="1" applyAlignment="1">
      <alignment horizontal="center" vertical="center"/>
    </xf>
    <xf numFmtId="0" fontId="29" fillId="23" borderId="39" xfId="0" applyFont="1" applyFill="1" applyBorder="1" applyAlignment="1">
      <alignment horizontal="center" vertical="center"/>
    </xf>
    <xf numFmtId="0" fontId="42" fillId="13" borderId="35" xfId="0" applyFont="1" applyFill="1" applyBorder="1" applyAlignment="1">
      <alignment horizontal="center" vertical="center"/>
    </xf>
    <xf numFmtId="0" fontId="42" fillId="13" borderId="134" xfId="0" applyFont="1" applyFill="1" applyBorder="1" applyAlignment="1">
      <alignment horizontal="center" vertical="center"/>
    </xf>
    <xf numFmtId="16" fontId="49" fillId="0" borderId="0" xfId="0" applyNumberFormat="1" applyFont="1" applyAlignment="1">
      <alignment horizontal="center" vertical="center"/>
    </xf>
    <xf numFmtId="16" fontId="49" fillId="22" borderId="0" xfId="0" applyNumberFormat="1" applyFont="1" applyFill="1" applyAlignment="1">
      <alignment horizontal="center" vertical="center"/>
    </xf>
    <xf numFmtId="0" fontId="2" fillId="19" borderId="0" xfId="1" applyFill="1" applyBorder="1" applyAlignment="1">
      <alignment horizontal="center" vertical="center"/>
    </xf>
    <xf numFmtId="16" fontId="25" fillId="6" borderId="130" xfId="0" applyNumberFormat="1" applyFont="1" applyFill="1" applyBorder="1" applyAlignment="1">
      <alignment horizontal="center" vertical="center"/>
    </xf>
    <xf numFmtId="16" fontId="25" fillId="6" borderId="159" xfId="0" applyNumberFormat="1" applyFont="1" applyFill="1" applyBorder="1" applyAlignment="1">
      <alignment horizontal="center" vertical="center"/>
    </xf>
    <xf numFmtId="0" fontId="0" fillId="0" borderId="96" xfId="0" applyBorder="1" applyAlignment="1">
      <alignment horizontal="left"/>
    </xf>
    <xf numFmtId="0" fontId="89" fillId="4" borderId="112" xfId="2" applyFont="1" applyFill="1" applyBorder="1" applyAlignment="1">
      <alignment horizontal="center" vertical="center" wrapText="1"/>
    </xf>
    <xf numFmtId="0" fontId="89" fillId="4" borderId="28" xfId="2" applyFont="1" applyFill="1" applyBorder="1" applyAlignment="1">
      <alignment horizontal="center" vertical="center" wrapText="1"/>
    </xf>
    <xf numFmtId="0" fontId="89" fillId="4" borderId="30" xfId="2" applyFont="1" applyFill="1" applyBorder="1" applyAlignment="1">
      <alignment horizontal="center" vertical="center" wrapText="1"/>
    </xf>
    <xf numFmtId="0" fontId="29" fillId="5" borderId="27" xfId="0" applyFont="1" applyFill="1" applyBorder="1" applyAlignment="1">
      <alignment horizontal="center" vertical="center"/>
    </xf>
    <xf numFmtId="0" fontId="29" fillId="5" borderId="13" xfId="0" applyFont="1" applyFill="1" applyBorder="1" applyAlignment="1">
      <alignment horizontal="center" vertical="center"/>
    </xf>
    <xf numFmtId="16" fontId="25" fillId="5" borderId="44" xfId="0" applyNumberFormat="1" applyFont="1" applyFill="1" applyBorder="1" applyAlignment="1">
      <alignment horizontal="center" vertical="center"/>
    </xf>
    <xf numFmtId="16" fontId="25" fillId="5" borderId="41" xfId="0" applyNumberFormat="1" applyFont="1" applyFill="1" applyBorder="1" applyAlignment="1">
      <alignment horizontal="center" vertical="center"/>
    </xf>
    <xf numFmtId="0" fontId="8" fillId="5" borderId="10" xfId="2" applyFont="1" applyFill="1" applyBorder="1" applyAlignment="1">
      <alignment horizontal="center" vertical="center" wrapText="1"/>
    </xf>
    <xf numFmtId="0" fontId="8" fillId="5" borderId="20" xfId="2" applyFont="1" applyFill="1" applyBorder="1" applyAlignment="1">
      <alignment horizontal="center" vertical="center" wrapText="1"/>
    </xf>
    <xf numFmtId="0" fontId="8" fillId="5" borderId="24" xfId="2" applyFont="1" applyFill="1" applyBorder="1" applyAlignment="1">
      <alignment horizontal="center" vertical="center" wrapText="1"/>
    </xf>
    <xf numFmtId="0" fontId="9" fillId="5" borderId="135" xfId="2" applyFont="1" applyFill="1" applyBorder="1" applyAlignment="1">
      <alignment horizontal="center" vertical="center" wrapText="1"/>
    </xf>
    <xf numFmtId="0" fontId="9" fillId="5" borderId="102" xfId="2" applyFont="1" applyFill="1" applyBorder="1" applyAlignment="1">
      <alignment horizontal="center" vertical="center" wrapText="1"/>
    </xf>
    <xf numFmtId="0" fontId="43" fillId="4" borderId="21" xfId="2" applyFont="1" applyFill="1" applyBorder="1" applyAlignment="1">
      <alignment vertical="center" wrapText="1"/>
    </xf>
    <xf numFmtId="0" fontId="43" fillId="4" borderId="7" xfId="2" applyFont="1" applyFill="1" applyBorder="1" applyAlignment="1">
      <alignment vertical="center" wrapText="1"/>
    </xf>
    <xf numFmtId="0" fontId="37" fillId="2" borderId="44" xfId="0" applyFont="1" applyFill="1" applyBorder="1"/>
    <xf numFmtId="0" fontId="37" fillId="2" borderId="127" xfId="0" applyFont="1" applyFill="1" applyBorder="1"/>
    <xf numFmtId="0" fontId="37" fillId="2" borderId="79" xfId="0" applyFont="1" applyFill="1" applyBorder="1"/>
    <xf numFmtId="0" fontId="37" fillId="9" borderId="76" xfId="0" applyFont="1" applyFill="1" applyBorder="1" applyAlignment="1">
      <alignment horizontal="center" vertical="center"/>
    </xf>
    <xf numFmtId="0" fontId="29" fillId="21" borderId="26" xfId="0" applyFont="1" applyFill="1" applyBorder="1" applyAlignment="1">
      <alignment horizontal="center"/>
    </xf>
    <xf numFmtId="0" fontId="0" fillId="9" borderId="29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9" borderId="7" xfId="0" applyFill="1" applyBorder="1" applyAlignment="1">
      <alignment horizontal="left" vertical="center"/>
    </xf>
    <xf numFmtId="0" fontId="29" fillId="9" borderId="13" xfId="0" applyFont="1" applyFill="1" applyBorder="1" applyAlignment="1">
      <alignment horizontal="center" vertical="center"/>
    </xf>
    <xf numFmtId="0" fontId="49" fillId="6" borderId="0" xfId="0" applyFont="1" applyFill="1" applyAlignment="1">
      <alignment vertical="center" indent="1"/>
    </xf>
    <xf numFmtId="0" fontId="42" fillId="6" borderId="42" xfId="0" applyFont="1" applyFill="1" applyBorder="1" applyAlignment="1">
      <alignment vertical="center" indent="1"/>
    </xf>
    <xf numFmtId="0" fontId="42" fillId="6" borderId="96" xfId="0" applyFont="1" applyFill="1" applyBorder="1" applyAlignment="1">
      <alignment vertical="center" indent="1"/>
    </xf>
    <xf numFmtId="0" fontId="42" fillId="6" borderId="45" xfId="0" applyFont="1" applyFill="1" applyBorder="1" applyAlignment="1">
      <alignment vertical="center" indent="1"/>
    </xf>
    <xf numFmtId="0" fontId="29" fillId="6" borderId="0" xfId="0" applyFont="1" applyFill="1" applyAlignment="1">
      <alignment horizontal="center" vertical="center" indent="1"/>
    </xf>
    <xf numFmtId="0" fontId="29" fillId="6" borderId="0" xfId="0" applyFont="1" applyFill="1" applyAlignment="1">
      <alignment vertical="center" indent="1"/>
    </xf>
    <xf numFmtId="0" fontId="42" fillId="6" borderId="0" xfId="0" applyFont="1" applyFill="1" applyAlignment="1">
      <alignment vertical="center" indent="1"/>
    </xf>
    <xf numFmtId="16" fontId="49" fillId="6" borderId="0" xfId="0" applyNumberFormat="1" applyFont="1" applyFill="1" applyAlignment="1">
      <alignment vertical="center" indent="1"/>
    </xf>
    <xf numFmtId="0" fontId="29" fillId="6" borderId="0" xfId="0" applyFont="1" applyFill="1"/>
    <xf numFmtId="0" fontId="76" fillId="6" borderId="13" xfId="0" applyFont="1" applyFill="1" applyBorder="1"/>
    <xf numFmtId="0" fontId="76" fillId="6" borderId="0" xfId="0" applyFont="1" applyFill="1"/>
    <xf numFmtId="0" fontId="49" fillId="6" borderId="0" xfId="0" applyFont="1" applyFill="1" applyAlignment="1">
      <alignment horizontal="center" vertical="center" indent="1"/>
    </xf>
    <xf numFmtId="0" fontId="29" fillId="6" borderId="76" xfId="0" applyFont="1" applyFill="1" applyBorder="1" applyAlignment="1">
      <alignment horizontal="center" vertical="center"/>
    </xf>
    <xf numFmtId="0" fontId="29" fillId="6" borderId="21" xfId="0" applyFont="1" applyFill="1" applyBorder="1" applyAlignment="1">
      <alignment horizontal="center" vertical="center"/>
    </xf>
    <xf numFmtId="0" fontId="85" fillId="13" borderId="47" xfId="0" applyFont="1" applyFill="1" applyBorder="1" applyAlignment="1">
      <alignment horizontal="center" vertical="center"/>
    </xf>
    <xf numFmtId="0" fontId="29" fillId="8" borderId="21" xfId="0" applyFont="1" applyFill="1" applyBorder="1" applyAlignment="1">
      <alignment horizontal="center" vertical="center"/>
    </xf>
    <xf numFmtId="0" fontId="85" fillId="13" borderId="48" xfId="0" applyFont="1" applyFill="1" applyBorder="1" applyAlignment="1">
      <alignment vertical="center"/>
    </xf>
    <xf numFmtId="0" fontId="85" fillId="13" borderId="49" xfId="0" applyFont="1" applyFill="1" applyBorder="1" applyAlignment="1">
      <alignment vertical="center"/>
    </xf>
    <xf numFmtId="0" fontId="59" fillId="5" borderId="26" xfId="0" applyFont="1" applyFill="1" applyBorder="1" applyAlignment="1">
      <alignment horizontal="center" vertical="center"/>
    </xf>
    <xf numFmtId="0" fontId="71" fillId="29" borderId="27" xfId="0" applyFont="1" applyFill="1" applyBorder="1" applyAlignment="1">
      <alignment horizontal="center" vertical="center" wrapText="1"/>
    </xf>
    <xf numFmtId="16" fontId="25" fillId="6" borderId="41" xfId="0" applyNumberFormat="1" applyFont="1" applyFill="1" applyBorder="1" applyAlignment="1">
      <alignment horizontal="center" vertical="center"/>
    </xf>
    <xf numFmtId="16" fontId="25" fillId="6" borderId="54" xfId="0" applyNumberFormat="1" applyFont="1" applyFill="1" applyBorder="1" applyAlignment="1">
      <alignment horizontal="center" vertical="center"/>
    </xf>
    <xf numFmtId="0" fontId="25" fillId="2" borderId="133" xfId="0" applyFont="1" applyFill="1" applyBorder="1" applyAlignment="1">
      <alignment horizontal="center" vertical="center"/>
    </xf>
    <xf numFmtId="0" fontId="0" fillId="35" borderId="76" xfId="0" applyFill="1" applyBorder="1" applyAlignment="1">
      <alignment horizontal="center" vertical="center"/>
    </xf>
    <xf numFmtId="0" fontId="29" fillId="9" borderId="76" xfId="0" applyFont="1" applyFill="1" applyBorder="1" applyAlignment="1">
      <alignment horizontal="center" vertical="center"/>
    </xf>
    <xf numFmtId="0" fontId="29" fillId="9" borderId="42" xfId="0" applyFont="1" applyFill="1" applyBorder="1" applyAlignment="1">
      <alignment horizontal="center" vertical="center"/>
    </xf>
    <xf numFmtId="0" fontId="29" fillId="9" borderId="27" xfId="0" applyFont="1" applyFill="1" applyBorder="1" applyAlignment="1">
      <alignment horizontal="center" vertical="center"/>
    </xf>
    <xf numFmtId="16" fontId="29" fillId="9" borderId="0" xfId="0" applyNumberFormat="1" applyFont="1" applyFill="1" applyAlignment="1">
      <alignment horizontal="center" vertical="center"/>
    </xf>
    <xf numFmtId="16" fontId="29" fillId="9" borderId="28" xfId="0" applyNumberFormat="1" applyFont="1" applyFill="1" applyBorder="1" applyAlignment="1">
      <alignment horizontal="center" vertical="center"/>
    </xf>
    <xf numFmtId="0" fontId="29" fillId="8" borderId="42" xfId="0" applyFont="1" applyFill="1" applyBorder="1" applyAlignment="1">
      <alignment horizontal="center" vertical="center"/>
    </xf>
    <xf numFmtId="0" fontId="29" fillId="10" borderId="76" xfId="0" applyFont="1" applyFill="1" applyBorder="1" applyAlignment="1">
      <alignment horizontal="center" vertical="center"/>
    </xf>
    <xf numFmtId="0" fontId="29" fillId="10" borderId="42" xfId="0" applyFont="1" applyFill="1" applyBorder="1" applyAlignment="1">
      <alignment horizontal="center" vertical="center"/>
    </xf>
    <xf numFmtId="0" fontId="29" fillId="7" borderId="76" xfId="0" applyFont="1" applyFill="1" applyBorder="1" applyAlignment="1">
      <alignment horizontal="center" vertical="center"/>
    </xf>
    <xf numFmtId="0" fontId="29" fillId="7" borderId="42" xfId="0" applyFont="1" applyFill="1" applyBorder="1" applyAlignment="1">
      <alignment horizontal="center" vertical="center"/>
    </xf>
    <xf numFmtId="0" fontId="0" fillId="0" borderId="41" xfId="0" applyBorder="1" applyAlignment="1">
      <alignment horizontal="left"/>
    </xf>
    <xf numFmtId="0" fontId="8" fillId="5" borderId="160" xfId="2" applyFont="1" applyFill="1" applyBorder="1" applyAlignment="1">
      <alignment horizontal="center" vertical="center" wrapText="1"/>
    </xf>
    <xf numFmtId="0" fontId="7" fillId="5" borderId="160" xfId="2" applyFont="1" applyFill="1" applyBorder="1" applyAlignment="1">
      <alignment horizontal="center" vertical="center" wrapText="1"/>
    </xf>
    <xf numFmtId="0" fontId="0" fillId="0" borderId="74" xfId="0" applyBorder="1" applyAlignment="1">
      <alignment horizontal="left"/>
    </xf>
    <xf numFmtId="0" fontId="51" fillId="0" borderId="40" xfId="0" applyFont="1" applyBorder="1" applyAlignment="1">
      <alignment horizontal="left"/>
    </xf>
    <xf numFmtId="0" fontId="9" fillId="5" borderId="160" xfId="2" applyFont="1" applyFill="1" applyBorder="1" applyAlignment="1">
      <alignment horizontal="center" vertical="center" wrapText="1"/>
    </xf>
    <xf numFmtId="0" fontId="29" fillId="5" borderId="26" xfId="0" applyFont="1" applyFill="1" applyBorder="1" applyAlignment="1">
      <alignment horizontal="center" vertical="center"/>
    </xf>
    <xf numFmtId="0" fontId="85" fillId="13" borderId="0" xfId="0" applyFont="1" applyFill="1" applyAlignment="1">
      <alignment vertical="center"/>
    </xf>
    <xf numFmtId="0" fontId="29" fillId="7" borderId="8" xfId="0" applyFont="1" applyFill="1" applyBorder="1" applyAlignment="1">
      <alignment horizontal="center" vertical="center"/>
    </xf>
    <xf numFmtId="0" fontId="29" fillId="8" borderId="27" xfId="0" applyFont="1" applyFill="1" applyBorder="1" applyAlignment="1">
      <alignment horizontal="center" vertical="center"/>
    </xf>
    <xf numFmtId="0" fontId="84" fillId="32" borderId="39" xfId="0" applyFont="1" applyFill="1" applyBorder="1" applyAlignment="1">
      <alignment horizontal="center" wrapText="1"/>
    </xf>
    <xf numFmtId="0" fontId="29" fillId="6" borderId="0" xfId="0" applyFont="1" applyFill="1" applyAlignment="1">
      <alignment horizontal="center" vertical="center"/>
    </xf>
    <xf numFmtId="16" fontId="49" fillId="6" borderId="0" xfId="0" applyNumberFormat="1" applyFont="1" applyFill="1" applyAlignment="1">
      <alignment horizontal="center" vertical="center"/>
    </xf>
    <xf numFmtId="0" fontId="61" fillId="4" borderId="1" xfId="2" applyFont="1" applyFill="1" applyBorder="1" applyAlignment="1">
      <alignment horizontal="center" vertical="center" wrapText="1"/>
    </xf>
    <xf numFmtId="16" fontId="49" fillId="5" borderId="19" xfId="0" applyNumberFormat="1" applyFont="1" applyFill="1" applyBorder="1" applyAlignment="1">
      <alignment horizontal="center" vertical="center"/>
    </xf>
    <xf numFmtId="16" fontId="49" fillId="5" borderId="28" xfId="0" applyNumberFormat="1" applyFont="1" applyFill="1" applyBorder="1" applyAlignment="1">
      <alignment horizontal="center" vertical="center"/>
    </xf>
    <xf numFmtId="16" fontId="49" fillId="5" borderId="122" xfId="0" applyNumberFormat="1" applyFont="1" applyFill="1" applyBorder="1" applyAlignment="1">
      <alignment horizontal="center" vertical="center"/>
    </xf>
    <xf numFmtId="16" fontId="49" fillId="31" borderId="19" xfId="0" applyNumberFormat="1" applyFont="1" applyFill="1" applyBorder="1" applyAlignment="1">
      <alignment horizontal="center" vertical="center"/>
    </xf>
    <xf numFmtId="16" fontId="49" fillId="31" borderId="28" xfId="0" applyNumberFormat="1" applyFont="1" applyFill="1" applyBorder="1" applyAlignment="1">
      <alignment horizontal="center" vertical="center"/>
    </xf>
    <xf numFmtId="16" fontId="49" fillId="31" borderId="122" xfId="0" applyNumberFormat="1" applyFont="1" applyFill="1" applyBorder="1" applyAlignment="1">
      <alignment horizontal="center" vertical="center"/>
    </xf>
    <xf numFmtId="0" fontId="85" fillId="13" borderId="23" xfId="0" applyFont="1" applyFill="1" applyBorder="1" applyAlignment="1">
      <alignment horizontal="center" vertical="center"/>
    </xf>
    <xf numFmtId="0" fontId="85" fillId="13" borderId="37" xfId="0" applyFont="1" applyFill="1" applyBorder="1" applyAlignment="1">
      <alignment horizontal="center" vertical="center"/>
    </xf>
    <xf numFmtId="0" fontId="85" fillId="13" borderId="119" xfId="0" applyFont="1" applyFill="1" applyBorder="1" applyAlignment="1">
      <alignment horizontal="center" vertical="center"/>
    </xf>
    <xf numFmtId="0" fontId="59" fillId="2" borderId="43" xfId="0" applyFont="1" applyFill="1" applyBorder="1"/>
    <xf numFmtId="16" fontId="25" fillId="2" borderId="28" xfId="0" applyNumberFormat="1" applyFont="1" applyFill="1" applyBorder="1" applyAlignment="1">
      <alignment horizontal="center" vertical="center"/>
    </xf>
    <xf numFmtId="16" fontId="25" fillId="2" borderId="106" xfId="0" applyNumberFormat="1" applyFont="1" applyFill="1" applyBorder="1" applyAlignment="1">
      <alignment horizontal="center" vertical="center"/>
    </xf>
    <xf numFmtId="16" fontId="25" fillId="2" borderId="101" xfId="0" applyNumberFormat="1" applyFont="1" applyFill="1" applyBorder="1" applyAlignment="1">
      <alignment horizontal="center" vertical="center"/>
    </xf>
    <xf numFmtId="16" fontId="25" fillId="2" borderId="100" xfId="0" applyNumberFormat="1" applyFont="1" applyFill="1" applyBorder="1" applyAlignment="1">
      <alignment horizontal="center" vertical="center"/>
    </xf>
    <xf numFmtId="0" fontId="49" fillId="5" borderId="0" xfId="0" applyFont="1" applyFill="1" applyAlignment="1">
      <alignment horizontal="center" vertical="center" indent="1"/>
    </xf>
    <xf numFmtId="0" fontId="0" fillId="5" borderId="25" xfId="0" applyFill="1" applyBorder="1" applyAlignment="1">
      <alignment horizontal="center" vertical="center"/>
    </xf>
    <xf numFmtId="0" fontId="29" fillId="5" borderId="0" xfId="0" applyFont="1" applyFill="1" applyAlignment="1">
      <alignment horizontal="center" vertical="center" indent="1"/>
    </xf>
    <xf numFmtId="16" fontId="49" fillId="5" borderId="0" xfId="0" applyNumberFormat="1" applyFont="1" applyFill="1" applyAlignment="1">
      <alignment vertical="center" indent="1"/>
    </xf>
    <xf numFmtId="0" fontId="42" fillId="5" borderId="0" xfId="0" applyFont="1" applyFill="1" applyAlignment="1">
      <alignment vertical="center" indent="1"/>
    </xf>
    <xf numFmtId="0" fontId="29" fillId="5" borderId="21" xfId="0" applyFont="1" applyFill="1" applyBorder="1" applyAlignment="1">
      <alignment horizontal="center" vertical="center"/>
    </xf>
    <xf numFmtId="0" fontId="29" fillId="5" borderId="8" xfId="0" applyFont="1" applyFill="1" applyBorder="1" applyAlignment="1">
      <alignment horizontal="center" vertical="center"/>
    </xf>
    <xf numFmtId="0" fontId="29" fillId="5" borderId="25" xfId="0" applyFont="1" applyFill="1" applyBorder="1" applyAlignment="1">
      <alignment horizontal="center" vertical="center"/>
    </xf>
    <xf numFmtId="0" fontId="29" fillId="5" borderId="11" xfId="0" applyFont="1" applyFill="1" applyBorder="1" applyAlignment="1">
      <alignment horizontal="center" vertical="center"/>
    </xf>
    <xf numFmtId="16" fontId="37" fillId="6" borderId="46" xfId="0" applyNumberFormat="1" applyFont="1" applyFill="1" applyBorder="1" applyAlignment="1">
      <alignment horizontal="center" vertical="center"/>
    </xf>
    <xf numFmtId="16" fontId="37" fillId="6" borderId="106" xfId="0" applyNumberFormat="1" applyFont="1" applyFill="1" applyBorder="1" applyAlignment="1">
      <alignment horizontal="center" vertical="center"/>
    </xf>
    <xf numFmtId="0" fontId="29" fillId="5" borderId="0" xfId="0" applyFont="1" applyFill="1" applyAlignment="1">
      <alignment horizontal="center" vertical="center"/>
    </xf>
    <xf numFmtId="16" fontId="29" fillId="5" borderId="0" xfId="0" applyNumberFormat="1" applyFont="1" applyFill="1" applyAlignment="1">
      <alignment horizontal="center" vertical="center"/>
    </xf>
    <xf numFmtId="16" fontId="29" fillId="5" borderId="28" xfId="0" applyNumberFormat="1" applyFont="1" applyFill="1" applyBorder="1" applyAlignment="1">
      <alignment horizontal="center" vertical="center"/>
    </xf>
    <xf numFmtId="16" fontId="29" fillId="5" borderId="35" xfId="0" applyNumberFormat="1" applyFont="1" applyFill="1" applyBorder="1" applyAlignment="1">
      <alignment horizontal="center" vertical="center"/>
    </xf>
    <xf numFmtId="0" fontId="29" fillId="7" borderId="27" xfId="0" applyFont="1" applyFill="1" applyBorder="1" applyAlignment="1">
      <alignment horizontal="center" vertical="center"/>
    </xf>
    <xf numFmtId="16" fontId="0" fillId="7" borderId="35" xfId="0" applyNumberFormat="1" applyFill="1" applyBorder="1" applyAlignment="1">
      <alignment horizontal="center" vertical="center"/>
    </xf>
    <xf numFmtId="0" fontId="51" fillId="24" borderId="26" xfId="0" applyFont="1" applyFill="1" applyBorder="1" applyAlignment="1">
      <alignment horizontal="center" vertical="center"/>
    </xf>
    <xf numFmtId="16" fontId="25" fillId="5" borderId="116" xfId="0" applyNumberFormat="1" applyFont="1" applyFill="1" applyBorder="1" applyAlignment="1">
      <alignment horizontal="center" vertical="center"/>
    </xf>
    <xf numFmtId="0" fontId="37" fillId="8" borderId="76" xfId="0" applyFont="1" applyFill="1" applyBorder="1" applyAlignment="1">
      <alignment horizontal="center" vertical="center"/>
    </xf>
    <xf numFmtId="0" fontId="37" fillId="8" borderId="28" xfId="0" applyFont="1" applyFill="1" applyBorder="1" applyAlignment="1">
      <alignment horizontal="center" vertical="center"/>
    </xf>
    <xf numFmtId="16" fontId="25" fillId="6" borderId="30" xfId="0" applyNumberFormat="1" applyFont="1" applyFill="1" applyBorder="1" applyAlignment="1">
      <alignment horizontal="center" vertical="center"/>
    </xf>
    <xf numFmtId="16" fontId="25" fillId="6" borderId="102" xfId="0" applyNumberFormat="1" applyFont="1" applyFill="1" applyBorder="1" applyAlignment="1">
      <alignment horizontal="center" vertical="center"/>
    </xf>
    <xf numFmtId="16" fontId="25" fillId="6" borderId="104" xfId="0" applyNumberFormat="1" applyFont="1" applyFill="1" applyBorder="1" applyAlignment="1">
      <alignment horizontal="center" vertical="center"/>
    </xf>
    <xf numFmtId="16" fontId="25" fillId="2" borderId="46" xfId="0" applyNumberFormat="1" applyFont="1" applyFill="1" applyBorder="1" applyAlignment="1">
      <alignment horizontal="center" vertical="center"/>
    </xf>
    <xf numFmtId="0" fontId="8" fillId="4" borderId="51" xfId="2" applyFont="1" applyFill="1" applyBorder="1" applyAlignment="1">
      <alignment horizontal="center" vertical="center" wrapText="1"/>
    </xf>
    <xf numFmtId="0" fontId="8" fillId="4" borderId="0" xfId="2" applyFont="1" applyFill="1" applyAlignment="1">
      <alignment horizontal="center" vertical="center" wrapText="1"/>
    </xf>
    <xf numFmtId="0" fontId="8" fillId="6" borderId="0" xfId="2" applyFont="1" applyFill="1" applyAlignment="1">
      <alignment horizontal="center" vertical="center" wrapText="1"/>
    </xf>
    <xf numFmtId="16" fontId="25" fillId="6" borderId="0" xfId="0" applyNumberFormat="1" applyFont="1" applyFill="1" applyAlignment="1">
      <alignment horizontal="center"/>
    </xf>
    <xf numFmtId="0" fontId="37" fillId="6" borderId="0" xfId="0" applyFont="1" applyFill="1"/>
    <xf numFmtId="0" fontId="84" fillId="30" borderId="1" xfId="0" applyFont="1" applyFill="1" applyBorder="1" applyAlignment="1">
      <alignment horizontal="center" vertical="center" wrapText="1"/>
    </xf>
    <xf numFmtId="0" fontId="49" fillId="35" borderId="0" xfId="0" applyFont="1" applyFill="1" applyAlignment="1">
      <alignment horizontal="center" vertical="center"/>
    </xf>
    <xf numFmtId="0" fontId="89" fillId="5" borderId="30" xfId="2" applyFont="1" applyFill="1" applyBorder="1" applyAlignment="1">
      <alignment horizontal="center" vertical="center" wrapText="1"/>
    </xf>
    <xf numFmtId="0" fontId="37" fillId="5" borderId="76" xfId="0" applyFont="1" applyFill="1" applyBorder="1" applyAlignment="1">
      <alignment horizontal="center" vertical="center"/>
    </xf>
    <xf numFmtId="0" fontId="98" fillId="29" borderId="2" xfId="0" applyFont="1" applyFill="1" applyBorder="1" applyAlignment="1">
      <alignment horizontal="center" wrapText="1"/>
    </xf>
    <xf numFmtId="0" fontId="84" fillId="29" borderId="7" xfId="0" applyFont="1" applyFill="1" applyBorder="1" applyAlignment="1">
      <alignment horizontal="center" vertical="center" wrapText="1"/>
    </xf>
    <xf numFmtId="0" fontId="84" fillId="29" borderId="63" xfId="0" applyFont="1" applyFill="1" applyBorder="1" applyAlignment="1">
      <alignment horizontal="center" vertical="center" wrapText="1"/>
    </xf>
    <xf numFmtId="0" fontId="25" fillId="6" borderId="79" xfId="0" applyFont="1" applyFill="1" applyBorder="1" applyAlignment="1">
      <alignment horizontal="center" vertical="center"/>
    </xf>
    <xf numFmtId="0" fontId="49" fillId="13" borderId="54" xfId="0" applyFont="1" applyFill="1" applyBorder="1" applyAlignment="1">
      <alignment horizontal="center" vertical="center"/>
    </xf>
    <xf numFmtId="0" fontId="29" fillId="8" borderId="76" xfId="0" applyFont="1" applyFill="1" applyBorder="1" applyAlignment="1">
      <alignment horizontal="center"/>
    </xf>
    <xf numFmtId="0" fontId="25" fillId="6" borderId="79" xfId="0" applyFont="1" applyFill="1" applyBorder="1" applyAlignment="1">
      <alignment horizontal="left" vertical="center"/>
    </xf>
    <xf numFmtId="0" fontId="25" fillId="6" borderId="44" xfId="0" applyFont="1" applyFill="1" applyBorder="1" applyAlignment="1">
      <alignment horizontal="left" vertical="center"/>
    </xf>
    <xf numFmtId="0" fontId="0" fillId="35" borderId="28" xfId="0" applyFill="1" applyBorder="1" applyAlignment="1">
      <alignment horizontal="center" vertical="center"/>
    </xf>
    <xf numFmtId="16" fontId="0" fillId="35" borderId="0" xfId="0" applyNumberFormat="1" applyFill="1" applyAlignment="1">
      <alignment horizontal="center" vertical="center"/>
    </xf>
    <xf numFmtId="16" fontId="0" fillId="35" borderId="28" xfId="0" applyNumberFormat="1" applyFill="1" applyBorder="1" applyAlignment="1">
      <alignment horizontal="center" vertical="center"/>
    </xf>
    <xf numFmtId="16" fontId="0" fillId="35" borderId="35" xfId="0" applyNumberFormat="1" applyFill="1" applyBorder="1" applyAlignment="1">
      <alignment horizontal="center" vertical="center"/>
    </xf>
    <xf numFmtId="0" fontId="29" fillId="35" borderId="27" xfId="0" applyFont="1" applyFill="1" applyBorder="1" applyAlignment="1">
      <alignment horizontal="center" vertical="center"/>
    </xf>
    <xf numFmtId="0" fontId="29" fillId="35" borderId="13" xfId="0" applyFont="1" applyFill="1" applyBorder="1" applyAlignment="1">
      <alignment horizontal="center"/>
    </xf>
    <xf numFmtId="0" fontId="29" fillId="35" borderId="42" xfId="0" applyFont="1" applyFill="1" applyBorder="1" applyAlignment="1">
      <alignment horizontal="center" vertical="center"/>
    </xf>
    <xf numFmtId="0" fontId="51" fillId="35" borderId="26" xfId="0" applyFont="1" applyFill="1" applyBorder="1" applyAlignment="1">
      <alignment horizontal="center"/>
    </xf>
    <xf numFmtId="0" fontId="29" fillId="20" borderId="98" xfId="0" applyFont="1" applyFill="1" applyBorder="1" applyAlignment="1">
      <alignment horizontal="center"/>
    </xf>
    <xf numFmtId="0" fontId="29" fillId="5" borderId="21" xfId="0" applyFont="1" applyFill="1" applyBorder="1" applyAlignment="1">
      <alignment horizontal="center"/>
    </xf>
    <xf numFmtId="16" fontId="25" fillId="5" borderId="89" xfId="0" applyNumberFormat="1" applyFont="1" applyFill="1" applyBorder="1" applyAlignment="1">
      <alignment horizontal="center" vertical="center"/>
    </xf>
    <xf numFmtId="16" fontId="25" fillId="5" borderId="90" xfId="0" applyNumberFormat="1" applyFont="1" applyFill="1" applyBorder="1" applyAlignment="1">
      <alignment horizontal="center" vertical="center"/>
    </xf>
    <xf numFmtId="16" fontId="25" fillId="5" borderId="91" xfId="0" applyNumberFormat="1" applyFont="1" applyFill="1" applyBorder="1" applyAlignment="1">
      <alignment horizontal="center" vertical="center"/>
    </xf>
    <xf numFmtId="0" fontId="0" fillId="8" borderId="93" xfId="0" applyFill="1" applyBorder="1" applyAlignment="1">
      <alignment horizontal="center" vertical="center"/>
    </xf>
    <xf numFmtId="0" fontId="0" fillId="5" borderId="74" xfId="0" applyFill="1" applyBorder="1" applyAlignment="1">
      <alignment horizontal="center" vertical="center"/>
    </xf>
    <xf numFmtId="0" fontId="0" fillId="5" borderId="96" xfId="0" applyFill="1" applyBorder="1" applyAlignment="1">
      <alignment horizontal="left" vertical="center"/>
    </xf>
    <xf numFmtId="0" fontId="27" fillId="11" borderId="2" xfId="0" applyFont="1" applyFill="1" applyBorder="1" applyAlignment="1">
      <alignment horizontal="left" vertical="center" wrapText="1"/>
    </xf>
    <xf numFmtId="0" fontId="9" fillId="4" borderId="133" xfId="2" applyFont="1" applyFill="1" applyBorder="1" applyAlignment="1">
      <alignment horizontal="center" vertical="center" wrapText="1"/>
    </xf>
    <xf numFmtId="0" fontId="37" fillId="5" borderId="11" xfId="0" applyFont="1" applyFill="1" applyBorder="1" applyAlignment="1">
      <alignment horizontal="center" vertical="center"/>
    </xf>
    <xf numFmtId="0" fontId="94" fillId="4" borderId="5" xfId="2" applyFont="1" applyFill="1" applyBorder="1" applyAlignment="1">
      <alignment horizontal="center" vertical="center" wrapText="1"/>
    </xf>
    <xf numFmtId="16" fontId="37" fillId="5" borderId="19" xfId="0" applyNumberFormat="1" applyFont="1" applyFill="1" applyBorder="1" applyAlignment="1">
      <alignment horizontal="center" vertical="center"/>
    </xf>
    <xf numFmtId="16" fontId="25" fillId="6" borderId="19" xfId="0" applyNumberFormat="1" applyFont="1" applyFill="1" applyBorder="1" applyAlignment="1">
      <alignment horizontal="center" vertical="center"/>
    </xf>
    <xf numFmtId="16" fontId="25" fillId="6" borderId="125" xfId="0" applyNumberFormat="1" applyFont="1" applyFill="1" applyBorder="1" applyAlignment="1">
      <alignment horizontal="center" vertical="center"/>
    </xf>
    <xf numFmtId="16" fontId="29" fillId="9" borderId="35" xfId="0" applyNumberFormat="1" applyFont="1" applyFill="1" applyBorder="1" applyAlignment="1">
      <alignment horizontal="center" vertical="center"/>
    </xf>
    <xf numFmtId="16" fontId="25" fillId="5" borderId="54" xfId="0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center" vertical="center" wrapText="1"/>
    </xf>
    <xf numFmtId="0" fontId="29" fillId="5" borderId="75" xfId="0" applyFont="1" applyFill="1" applyBorder="1" applyAlignment="1">
      <alignment horizontal="center" vertical="center"/>
    </xf>
    <xf numFmtId="0" fontId="29" fillId="5" borderId="96" xfId="0" applyFont="1" applyFill="1" applyBorder="1" applyAlignment="1">
      <alignment horizontal="center" vertical="center"/>
    </xf>
    <xf numFmtId="0" fontId="29" fillId="16" borderId="163" xfId="0" applyFont="1" applyFill="1" applyBorder="1"/>
    <xf numFmtId="0" fontId="29" fillId="16" borderId="85" xfId="0" applyFont="1" applyFill="1" applyBorder="1"/>
    <xf numFmtId="0" fontId="29" fillId="16" borderId="85" xfId="0" applyFont="1" applyFill="1" applyBorder="1" applyAlignment="1">
      <alignment horizontal="center"/>
    </xf>
    <xf numFmtId="0" fontId="29" fillId="16" borderId="164" xfId="0" applyFont="1" applyFill="1" applyBorder="1"/>
    <xf numFmtId="0" fontId="29" fillId="5" borderId="41" xfId="0" applyFont="1" applyFill="1" applyBorder="1"/>
    <xf numFmtId="0" fontId="29" fillId="5" borderId="0" xfId="0" applyFont="1" applyFill="1"/>
    <xf numFmtId="0" fontId="29" fillId="5" borderId="54" xfId="0" applyFont="1" applyFill="1" applyBorder="1"/>
    <xf numFmtId="0" fontId="25" fillId="5" borderId="44" xfId="0" applyFont="1" applyFill="1" applyBorder="1" applyAlignment="1">
      <alignment horizontal="center" vertical="center"/>
    </xf>
    <xf numFmtId="16" fontId="25" fillId="5" borderId="45" xfId="0" applyNumberFormat="1" applyFont="1" applyFill="1" applyBorder="1" applyAlignment="1">
      <alignment horizontal="center" vertical="center"/>
    </xf>
    <xf numFmtId="0" fontId="25" fillId="5" borderId="43" xfId="0" applyFont="1" applyFill="1" applyBorder="1" applyAlignment="1">
      <alignment horizontal="center" vertical="center"/>
    </xf>
    <xf numFmtId="0" fontId="25" fillId="16" borderId="43" xfId="0" applyFont="1" applyFill="1" applyBorder="1" applyAlignment="1">
      <alignment horizontal="center" vertical="center"/>
    </xf>
    <xf numFmtId="0" fontId="25" fillId="5" borderId="44" xfId="0" applyFont="1" applyFill="1" applyBorder="1" applyAlignment="1">
      <alignment horizontal="left" vertical="center"/>
    </xf>
    <xf numFmtId="0" fontId="0" fillId="6" borderId="75" xfId="0" applyFill="1" applyBorder="1" applyAlignment="1">
      <alignment horizontal="center"/>
    </xf>
    <xf numFmtId="0" fontId="8" fillId="37" borderId="28" xfId="2" applyFont="1" applyFill="1" applyBorder="1" applyAlignment="1">
      <alignment horizontal="center" vertical="center" wrapText="1"/>
    </xf>
    <xf numFmtId="0" fontId="29" fillId="10" borderId="11" xfId="0" applyFont="1" applyFill="1" applyBorder="1" applyAlignment="1">
      <alignment horizontal="center" vertical="center"/>
    </xf>
    <xf numFmtId="0" fontId="29" fillId="9" borderId="13" xfId="0" applyFont="1" applyFill="1" applyBorder="1" applyAlignment="1">
      <alignment horizontal="center"/>
    </xf>
    <xf numFmtId="16" fontId="25" fillId="6" borderId="126" xfId="0" applyNumberFormat="1" applyFont="1" applyFill="1" applyBorder="1" applyAlignment="1">
      <alignment horizontal="center" vertical="center"/>
    </xf>
    <xf numFmtId="0" fontId="89" fillId="26" borderId="112" xfId="2" applyFont="1" applyFill="1" applyBorder="1" applyAlignment="1">
      <alignment horizontal="center" vertical="center" wrapText="1"/>
    </xf>
    <xf numFmtId="0" fontId="9" fillId="26" borderId="113" xfId="2" applyFont="1" applyFill="1" applyBorder="1" applyAlignment="1">
      <alignment horizontal="center" vertical="center" wrapText="1"/>
    </xf>
    <xf numFmtId="0" fontId="9" fillId="26" borderId="63" xfId="2" applyFont="1" applyFill="1" applyBorder="1" applyAlignment="1">
      <alignment horizontal="center" vertical="center" wrapText="1"/>
    </xf>
    <xf numFmtId="0" fontId="51" fillId="0" borderId="127" xfId="0" applyFont="1" applyBorder="1" applyAlignment="1">
      <alignment horizontal="left"/>
    </xf>
    <xf numFmtId="0" fontId="0" fillId="0" borderId="79" xfId="0" applyBorder="1" applyAlignment="1">
      <alignment horizontal="left"/>
    </xf>
    <xf numFmtId="0" fontId="9" fillId="26" borderId="178" xfId="2" applyFont="1" applyFill="1" applyBorder="1" applyAlignment="1">
      <alignment horizontal="center" vertical="center" wrapText="1"/>
    </xf>
    <xf numFmtId="0" fontId="9" fillId="26" borderId="112" xfId="2" applyFont="1" applyFill="1" applyBorder="1" applyAlignment="1">
      <alignment horizontal="center" vertical="center" wrapText="1"/>
    </xf>
    <xf numFmtId="0" fontId="9" fillId="26" borderId="212" xfId="2" applyFont="1" applyFill="1" applyBorder="1" applyAlignment="1">
      <alignment horizontal="center" vertical="center" wrapText="1"/>
    </xf>
    <xf numFmtId="0" fontId="102" fillId="13" borderId="48" xfId="0" applyFont="1" applyFill="1" applyBorder="1" applyAlignment="1">
      <alignment horizontal="center" vertical="center"/>
    </xf>
    <xf numFmtId="0" fontId="51" fillId="23" borderId="13" xfId="0" applyFont="1" applyFill="1" applyBorder="1" applyAlignment="1">
      <alignment horizontal="center"/>
    </xf>
    <xf numFmtId="0" fontId="29" fillId="23" borderId="0" xfId="0" applyFont="1" applyFill="1" applyAlignment="1">
      <alignment horizontal="center"/>
    </xf>
    <xf numFmtId="16" fontId="49" fillId="34" borderId="0" xfId="0" applyNumberFormat="1" applyFont="1" applyFill="1" applyAlignment="1">
      <alignment horizontal="center" vertical="center"/>
    </xf>
    <xf numFmtId="16" fontId="49" fillId="35" borderId="0" xfId="0" applyNumberFormat="1" applyFont="1" applyFill="1" applyAlignment="1">
      <alignment horizontal="center" vertical="center"/>
    </xf>
    <xf numFmtId="0" fontId="97" fillId="34" borderId="0" xfId="0" applyFont="1" applyFill="1" applyAlignment="1">
      <alignment horizontal="center" vertical="center"/>
    </xf>
    <xf numFmtId="0" fontId="20" fillId="4" borderId="18" xfId="0" applyFont="1" applyFill="1" applyBorder="1" applyAlignment="1">
      <alignment horizontal="left" vertical="center" wrapText="1"/>
    </xf>
    <xf numFmtId="0" fontId="20" fillId="4" borderId="15" xfId="0" applyFont="1" applyFill="1" applyBorder="1" applyAlignment="1">
      <alignment horizontal="left" vertical="center" wrapText="1"/>
    </xf>
    <xf numFmtId="0" fontId="20" fillId="4" borderId="16" xfId="0" applyFont="1" applyFill="1" applyBorder="1" applyAlignment="1">
      <alignment horizontal="left" vertical="center" wrapText="1"/>
    </xf>
    <xf numFmtId="0" fontId="37" fillId="6" borderId="17" xfId="0" applyFont="1" applyFill="1" applyBorder="1" applyAlignment="1">
      <alignment horizontal="left" vertical="top" wrapText="1"/>
    </xf>
    <xf numFmtId="0" fontId="49" fillId="13" borderId="7" xfId="0" applyFont="1" applyFill="1" applyBorder="1" applyAlignment="1">
      <alignment horizontal="center" vertical="center"/>
    </xf>
    <xf numFmtId="0" fontId="49" fillId="13" borderId="0" xfId="0" applyFont="1" applyFill="1" applyAlignment="1">
      <alignment horizontal="center" vertical="center"/>
    </xf>
    <xf numFmtId="0" fontId="49" fillId="13" borderId="54" xfId="0" applyFont="1" applyFill="1" applyBorder="1" applyAlignment="1">
      <alignment horizontal="center" vertical="center"/>
    </xf>
    <xf numFmtId="0" fontId="49" fillId="13" borderId="8" xfId="0" applyFont="1" applyFill="1" applyBorder="1" applyAlignment="1">
      <alignment horizontal="center" vertical="center"/>
    </xf>
    <xf numFmtId="0" fontId="49" fillId="13" borderId="27" xfId="0" applyFont="1" applyFill="1" applyBorder="1" applyAlignment="1">
      <alignment horizontal="center" vertical="center"/>
    </xf>
    <xf numFmtId="0" fontId="49" fillId="13" borderId="121" xfId="0" applyFont="1" applyFill="1" applyBorder="1" applyAlignment="1">
      <alignment horizontal="center" vertical="center"/>
    </xf>
    <xf numFmtId="16" fontId="49" fillId="13" borderId="19" xfId="0" applyNumberFormat="1" applyFont="1" applyFill="1" applyBorder="1" applyAlignment="1">
      <alignment horizontal="center" vertical="center"/>
    </xf>
    <xf numFmtId="16" fontId="49" fillId="13" borderId="28" xfId="0" applyNumberFormat="1" applyFont="1" applyFill="1" applyBorder="1" applyAlignment="1">
      <alignment horizontal="center" vertical="center"/>
    </xf>
    <xf numFmtId="16" fontId="49" fillId="13" borderId="122" xfId="0" applyNumberFormat="1" applyFont="1" applyFill="1" applyBorder="1" applyAlignment="1">
      <alignment horizontal="center" vertical="center"/>
    </xf>
    <xf numFmtId="0" fontId="49" fillId="13" borderId="84" xfId="0" applyFont="1" applyFill="1" applyBorder="1" applyAlignment="1">
      <alignment horizontal="center" vertical="center"/>
    </xf>
    <xf numFmtId="0" fontId="49" fillId="13" borderId="85" xfId="0" applyFont="1" applyFill="1" applyBorder="1" applyAlignment="1">
      <alignment horizontal="center" vertical="center"/>
    </xf>
    <xf numFmtId="0" fontId="49" fillId="13" borderId="164" xfId="0" applyFont="1" applyFill="1" applyBorder="1" applyAlignment="1">
      <alignment horizontal="center" vertical="center"/>
    </xf>
    <xf numFmtId="0" fontId="49" fillId="13" borderId="82" xfId="0" applyFont="1" applyFill="1" applyBorder="1" applyAlignment="1">
      <alignment horizontal="center" vertical="center"/>
    </xf>
    <xf numFmtId="0" fontId="49" fillId="13" borderId="74" xfId="0" applyFont="1" applyFill="1" applyBorder="1" applyAlignment="1">
      <alignment horizontal="center" vertical="center"/>
    </xf>
    <xf numFmtId="0" fontId="49" fillId="13" borderId="114" xfId="0" applyFont="1" applyFill="1" applyBorder="1" applyAlignment="1">
      <alignment horizontal="center" vertical="center"/>
    </xf>
    <xf numFmtId="16" fontId="49" fillId="5" borderId="19" xfId="0" applyNumberFormat="1" applyFont="1" applyFill="1" applyBorder="1" applyAlignment="1">
      <alignment horizontal="center" vertical="center"/>
    </xf>
    <xf numFmtId="16" fontId="49" fillId="5" borderId="28" xfId="0" applyNumberFormat="1" applyFont="1" applyFill="1" applyBorder="1" applyAlignment="1">
      <alignment horizontal="center" vertical="center"/>
    </xf>
    <xf numFmtId="16" fontId="49" fillId="5" borderId="122" xfId="0" applyNumberFormat="1" applyFont="1" applyFill="1" applyBorder="1" applyAlignment="1">
      <alignment horizontal="center" vertical="center"/>
    </xf>
    <xf numFmtId="16" fontId="49" fillId="6" borderId="19" xfId="0" applyNumberFormat="1" applyFont="1" applyFill="1" applyBorder="1" applyAlignment="1">
      <alignment horizontal="center" vertical="center"/>
    </xf>
    <xf numFmtId="16" fontId="49" fillId="6" borderId="28" xfId="0" applyNumberFormat="1" applyFont="1" applyFill="1" applyBorder="1" applyAlignment="1">
      <alignment horizontal="center" vertical="center"/>
    </xf>
    <xf numFmtId="16" fontId="49" fillId="6" borderId="122" xfId="0" applyNumberFormat="1" applyFont="1" applyFill="1" applyBorder="1" applyAlignment="1">
      <alignment horizontal="center" vertical="center"/>
    </xf>
    <xf numFmtId="0" fontId="84" fillId="29" borderId="23" xfId="0" applyFont="1" applyFill="1" applyBorder="1" applyAlignment="1">
      <alignment horizontal="center" vertical="center" wrapText="1"/>
    </xf>
    <xf numFmtId="0" fontId="84" fillId="29" borderId="119" xfId="0" applyFont="1" applyFill="1" applyBorder="1" applyAlignment="1">
      <alignment horizontal="center" vertical="center" wrapText="1"/>
    </xf>
    <xf numFmtId="0" fontId="76" fillId="29" borderId="34" xfId="0" applyFont="1" applyFill="1" applyBorder="1" applyAlignment="1">
      <alignment horizontal="center" vertical="center" wrapText="1"/>
    </xf>
    <xf numFmtId="0" fontId="76" fillId="29" borderId="58" xfId="0" applyFont="1" applyFill="1" applyBorder="1" applyAlignment="1">
      <alignment horizontal="center" vertical="center" wrapText="1"/>
    </xf>
    <xf numFmtId="0" fontId="83" fillId="29" borderId="21" xfId="0" applyFont="1" applyFill="1" applyBorder="1" applyAlignment="1">
      <alignment horizontal="center" vertical="center" wrapText="1"/>
    </xf>
    <xf numFmtId="0" fontId="83" fillId="29" borderId="7" xfId="0" applyFont="1" applyFill="1" applyBorder="1" applyAlignment="1">
      <alignment horizontal="center" vertical="center" wrapText="1"/>
    </xf>
    <xf numFmtId="0" fontId="83" fillId="29" borderId="95" xfId="0" applyFont="1" applyFill="1" applyBorder="1" applyAlignment="1">
      <alignment horizontal="center" vertical="center" wrapText="1"/>
    </xf>
    <xf numFmtId="0" fontId="83" fillId="29" borderId="55" xfId="0" applyFont="1" applyFill="1" applyBorder="1" applyAlignment="1">
      <alignment horizontal="center" vertical="center" wrapText="1"/>
    </xf>
    <xf numFmtId="0" fontId="83" fillId="29" borderId="54" xfId="0" applyFont="1" applyFill="1" applyBorder="1" applyAlignment="1">
      <alignment horizontal="center" vertical="center" wrapText="1"/>
    </xf>
    <xf numFmtId="0" fontId="83" fillId="29" borderId="186" xfId="0" applyFont="1" applyFill="1" applyBorder="1" applyAlignment="1">
      <alignment horizontal="center" vertical="center" wrapText="1"/>
    </xf>
    <xf numFmtId="0" fontId="83" fillId="29" borderId="28" xfId="0" applyFont="1" applyFill="1" applyBorder="1" applyAlignment="1">
      <alignment horizontal="center" vertical="center" wrapText="1"/>
    </xf>
    <xf numFmtId="0" fontId="83" fillId="29" borderId="122" xfId="0" applyFont="1" applyFill="1" applyBorder="1" applyAlignment="1">
      <alignment horizontal="center" vertical="center" wrapText="1"/>
    </xf>
    <xf numFmtId="0" fontId="83" fillId="29" borderId="3" xfId="0" applyFont="1" applyFill="1" applyBorder="1" applyAlignment="1">
      <alignment horizontal="center" vertical="center" wrapText="1"/>
    </xf>
    <xf numFmtId="0" fontId="83" fillId="29" borderId="188" xfId="0" applyFont="1" applyFill="1" applyBorder="1" applyAlignment="1">
      <alignment horizontal="center" vertical="center" wrapText="1"/>
    </xf>
    <xf numFmtId="0" fontId="83" fillId="29" borderId="19" xfId="0" applyFont="1" applyFill="1" applyBorder="1" applyAlignment="1">
      <alignment horizontal="center" vertical="center" wrapText="1"/>
    </xf>
    <xf numFmtId="0" fontId="83" fillId="29" borderId="29" xfId="0" applyFont="1" applyFill="1" applyBorder="1" applyAlignment="1">
      <alignment horizontal="center" vertical="center" wrapText="1"/>
    </xf>
    <xf numFmtId="0" fontId="83" fillId="29" borderId="120" xfId="0" applyFont="1" applyFill="1" applyBorder="1" applyAlignment="1">
      <alignment horizontal="center" vertical="center" wrapText="1"/>
    </xf>
    <xf numFmtId="0" fontId="84" fillId="29" borderId="3" xfId="0" applyFont="1" applyFill="1" applyBorder="1" applyAlignment="1">
      <alignment horizontal="center" vertical="center" wrapText="1"/>
    </xf>
    <xf numFmtId="0" fontId="84" fillId="29" borderId="188" xfId="0" applyFont="1" applyFill="1" applyBorder="1" applyAlignment="1">
      <alignment horizontal="center" vertical="center" wrapText="1"/>
    </xf>
    <xf numFmtId="16" fontId="49" fillId="31" borderId="19" xfId="0" applyNumberFormat="1" applyFont="1" applyFill="1" applyBorder="1" applyAlignment="1">
      <alignment horizontal="center" vertical="center"/>
    </xf>
    <xf numFmtId="16" fontId="49" fillId="31" borderId="28" xfId="0" applyNumberFormat="1" applyFont="1" applyFill="1" applyBorder="1" applyAlignment="1">
      <alignment horizontal="center" vertical="center"/>
    </xf>
    <xf numFmtId="16" fontId="49" fillId="31" borderId="122" xfId="0" applyNumberFormat="1" applyFont="1" applyFill="1" applyBorder="1" applyAlignment="1">
      <alignment horizontal="center" vertical="center"/>
    </xf>
    <xf numFmtId="0" fontId="85" fillId="13" borderId="23" xfId="0" applyFont="1" applyFill="1" applyBorder="1" applyAlignment="1">
      <alignment horizontal="center" vertical="center"/>
    </xf>
    <xf numFmtId="0" fontId="85" fillId="13" borderId="37" xfId="0" applyFont="1" applyFill="1" applyBorder="1" applyAlignment="1">
      <alignment horizontal="center" vertical="center"/>
    </xf>
    <xf numFmtId="0" fontId="85" fillId="13" borderId="119" xfId="0" applyFont="1" applyFill="1" applyBorder="1" applyAlignment="1">
      <alignment horizontal="center" vertical="center"/>
    </xf>
    <xf numFmtId="0" fontId="42" fillId="29" borderId="190" xfId="0" applyFont="1" applyFill="1" applyBorder="1" applyAlignment="1">
      <alignment horizontal="right" vertical="center"/>
    </xf>
    <xf numFmtId="0" fontId="42" fillId="29" borderId="152" xfId="0" applyFont="1" applyFill="1" applyBorder="1" applyAlignment="1">
      <alignment horizontal="right" vertical="center"/>
    </xf>
    <xf numFmtId="0" fontId="42" fillId="29" borderId="184" xfId="0" applyFont="1" applyFill="1" applyBorder="1" applyAlignment="1">
      <alignment horizontal="right" vertical="center"/>
    </xf>
    <xf numFmtId="0" fontId="76" fillId="29" borderId="14" xfId="0" applyFont="1" applyFill="1" applyBorder="1" applyAlignment="1">
      <alignment horizontal="right" vertical="center"/>
    </xf>
    <xf numFmtId="0" fontId="76" fillId="29" borderId="15" xfId="0" applyFont="1" applyFill="1" applyBorder="1" applyAlignment="1">
      <alignment horizontal="right" vertical="center"/>
    </xf>
    <xf numFmtId="0" fontId="76" fillId="29" borderId="150" xfId="0" applyFont="1" applyFill="1" applyBorder="1" applyAlignment="1">
      <alignment horizontal="right" vertical="center"/>
    </xf>
    <xf numFmtId="0" fontId="29" fillId="0" borderId="189" xfId="0" applyFont="1" applyBorder="1" applyAlignment="1">
      <alignment wrapText="1"/>
    </xf>
    <xf numFmtId="0" fontId="29" fillId="0" borderId="15" xfId="0" applyFont="1" applyBorder="1" applyAlignment="1">
      <alignment wrapText="1"/>
    </xf>
    <xf numFmtId="0" fontId="29" fillId="0" borderId="150" xfId="0" applyFont="1" applyBorder="1" applyAlignment="1">
      <alignment wrapText="1"/>
    </xf>
    <xf numFmtId="0" fontId="76" fillId="29" borderId="191" xfId="0" applyFont="1" applyFill="1" applyBorder="1" applyAlignment="1">
      <alignment horizontal="right" vertical="center"/>
    </xf>
    <xf numFmtId="0" fontId="76" fillId="29" borderId="192" xfId="0" applyFont="1" applyFill="1" applyBorder="1" applyAlignment="1">
      <alignment horizontal="right" vertical="center"/>
    </xf>
    <xf numFmtId="0" fontId="76" fillId="29" borderId="193" xfId="0" applyFont="1" applyFill="1" applyBorder="1" applyAlignment="1">
      <alignment horizontal="right" vertical="center"/>
    </xf>
    <xf numFmtId="0" fontId="51" fillId="0" borderId="189" xfId="0" applyFont="1" applyBorder="1" applyAlignment="1">
      <alignment wrapText="1"/>
    </xf>
    <xf numFmtId="0" fontId="51" fillId="0" borderId="15" xfId="0" applyFont="1" applyBorder="1" applyAlignment="1">
      <alignment wrapText="1"/>
    </xf>
    <xf numFmtId="0" fontId="51" fillId="0" borderId="150" xfId="0" applyFont="1" applyBorder="1" applyAlignment="1">
      <alignment wrapText="1"/>
    </xf>
    <xf numFmtId="0" fontId="76" fillId="29" borderId="127" xfId="0" applyFont="1" applyFill="1" applyBorder="1" applyAlignment="1">
      <alignment horizontal="right" vertical="center"/>
    </xf>
    <xf numFmtId="0" fontId="76" fillId="29" borderId="79" xfId="0" applyFont="1" applyFill="1" applyBorder="1" applyAlignment="1">
      <alignment horizontal="right" vertical="center"/>
    </xf>
    <xf numFmtId="0" fontId="76" fillId="29" borderId="128" xfId="0" applyFont="1" applyFill="1" applyBorder="1" applyAlignment="1">
      <alignment horizontal="right" vertical="center"/>
    </xf>
    <xf numFmtId="0" fontId="49" fillId="0" borderId="6" xfId="0" applyFont="1" applyBorder="1" applyAlignment="1">
      <alignment horizontal="center" vertical="center"/>
    </xf>
    <xf numFmtId="0" fontId="49" fillId="0" borderId="26" xfId="0" applyFont="1" applyBorder="1" applyAlignment="1">
      <alignment horizontal="center" vertical="center"/>
    </xf>
    <xf numFmtId="0" fontId="49" fillId="0" borderId="115" xfId="0" applyFont="1" applyBorder="1" applyAlignment="1">
      <alignment horizontal="center" vertical="center"/>
    </xf>
    <xf numFmtId="0" fontId="49" fillId="0" borderId="29" xfId="0" applyFont="1" applyBorder="1" applyAlignment="1">
      <alignment horizontal="center" vertical="center"/>
    </xf>
    <xf numFmtId="0" fontId="49" fillId="0" borderId="30" xfId="0" applyFont="1" applyBorder="1" applyAlignment="1">
      <alignment horizontal="center" vertical="center"/>
    </xf>
    <xf numFmtId="0" fontId="49" fillId="0" borderId="120" xfId="0" applyFont="1" applyBorder="1" applyAlignment="1">
      <alignment horizontal="center" vertical="center"/>
    </xf>
    <xf numFmtId="0" fontId="49" fillId="0" borderId="7" xfId="0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0" borderId="54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0" fontId="49" fillId="0" borderId="27" xfId="0" applyFont="1" applyBorder="1" applyAlignment="1">
      <alignment horizontal="center" vertical="center"/>
    </xf>
    <xf numFmtId="0" fontId="49" fillId="0" borderId="121" xfId="0" applyFont="1" applyBorder="1" applyAlignment="1">
      <alignment horizontal="center" vertical="center"/>
    </xf>
    <xf numFmtId="16" fontId="49" fillId="13" borderId="200" xfId="0" applyNumberFormat="1" applyFont="1" applyFill="1" applyBorder="1" applyAlignment="1">
      <alignment horizontal="center" vertical="center"/>
    </xf>
    <xf numFmtId="16" fontId="49" fillId="13" borderId="198" xfId="0" applyNumberFormat="1" applyFont="1" applyFill="1" applyBorder="1" applyAlignment="1">
      <alignment horizontal="center" vertical="center"/>
    </xf>
    <xf numFmtId="16" fontId="49" fillId="13" borderId="199" xfId="0" applyNumberFormat="1" applyFont="1" applyFill="1" applyBorder="1" applyAlignment="1">
      <alignment horizontal="center" vertical="center"/>
    </xf>
    <xf numFmtId="0" fontId="49" fillId="6" borderId="6" xfId="0" applyFont="1" applyFill="1" applyBorder="1" applyAlignment="1">
      <alignment horizontal="center" vertical="center"/>
    </xf>
    <xf numFmtId="0" fontId="49" fillId="6" borderId="26" xfId="0" applyFont="1" applyFill="1" applyBorder="1" applyAlignment="1">
      <alignment horizontal="center" vertical="center"/>
    </xf>
    <xf numFmtId="0" fontId="49" fillId="6" borderId="115" xfId="0" applyFont="1" applyFill="1" applyBorder="1" applyAlignment="1">
      <alignment horizontal="center" vertical="center"/>
    </xf>
    <xf numFmtId="0" fontId="49" fillId="6" borderId="29" xfId="0" applyFont="1" applyFill="1" applyBorder="1" applyAlignment="1">
      <alignment horizontal="center" vertical="center"/>
    </xf>
    <xf numFmtId="0" fontId="49" fillId="6" borderId="30" xfId="0" applyFont="1" applyFill="1" applyBorder="1" applyAlignment="1">
      <alignment horizontal="center" vertical="center"/>
    </xf>
    <xf numFmtId="0" fontId="49" fillId="6" borderId="120" xfId="0" applyFont="1" applyFill="1" applyBorder="1" applyAlignment="1">
      <alignment horizontal="center" vertical="center"/>
    </xf>
    <xf numFmtId="0" fontId="49" fillId="6" borderId="7" xfId="0" applyFont="1" applyFill="1" applyBorder="1" applyAlignment="1">
      <alignment horizontal="center" vertical="center"/>
    </xf>
    <xf numFmtId="0" fontId="49" fillId="6" borderId="0" xfId="0" applyFont="1" applyFill="1" applyAlignment="1">
      <alignment horizontal="center" vertical="center"/>
    </xf>
    <xf numFmtId="0" fontId="49" fillId="6" borderId="54" xfId="0" applyFont="1" applyFill="1" applyBorder="1" applyAlignment="1">
      <alignment horizontal="center" vertical="center"/>
    </xf>
    <xf numFmtId="0" fontId="49" fillId="6" borderId="8" xfId="0" applyFont="1" applyFill="1" applyBorder="1" applyAlignment="1">
      <alignment horizontal="center" vertical="center"/>
    </xf>
    <xf numFmtId="0" fontId="49" fillId="6" borderId="27" xfId="0" applyFont="1" applyFill="1" applyBorder="1" applyAlignment="1">
      <alignment horizontal="center" vertical="center"/>
    </xf>
    <xf numFmtId="0" fontId="49" fillId="6" borderId="121" xfId="0" applyFont="1" applyFill="1" applyBorder="1" applyAlignment="1">
      <alignment horizontal="center" vertical="center"/>
    </xf>
    <xf numFmtId="16" fontId="49" fillId="6" borderId="200" xfId="0" applyNumberFormat="1" applyFont="1" applyFill="1" applyBorder="1" applyAlignment="1">
      <alignment horizontal="center" vertical="center"/>
    </xf>
    <xf numFmtId="16" fontId="49" fillId="6" borderId="198" xfId="0" applyNumberFormat="1" applyFont="1" applyFill="1" applyBorder="1" applyAlignment="1">
      <alignment horizontal="center" vertical="center"/>
    </xf>
    <xf numFmtId="16" fontId="49" fillId="6" borderId="199" xfId="0" applyNumberFormat="1" applyFont="1" applyFill="1" applyBorder="1" applyAlignment="1">
      <alignment horizontal="center" vertical="center"/>
    </xf>
    <xf numFmtId="0" fontId="49" fillId="5" borderId="6" xfId="0" applyFont="1" applyFill="1" applyBorder="1" applyAlignment="1">
      <alignment horizontal="center" vertical="center"/>
    </xf>
    <xf numFmtId="0" fontId="49" fillId="5" borderId="26" xfId="0" applyFont="1" applyFill="1" applyBorder="1" applyAlignment="1">
      <alignment horizontal="center" vertical="center"/>
    </xf>
    <xf numFmtId="0" fontId="49" fillId="5" borderId="115" xfId="0" applyFont="1" applyFill="1" applyBorder="1" applyAlignment="1">
      <alignment horizontal="center" vertical="center"/>
    </xf>
    <xf numFmtId="0" fontId="49" fillId="5" borderId="29" xfId="0" applyFont="1" applyFill="1" applyBorder="1" applyAlignment="1">
      <alignment horizontal="center" vertical="center"/>
    </xf>
    <xf numFmtId="0" fontId="49" fillId="5" borderId="30" xfId="0" applyFont="1" applyFill="1" applyBorder="1" applyAlignment="1">
      <alignment horizontal="center" vertical="center"/>
    </xf>
    <xf numFmtId="0" fontId="49" fillId="5" borderId="120" xfId="0" applyFont="1" applyFill="1" applyBorder="1" applyAlignment="1">
      <alignment horizontal="center" vertical="center"/>
    </xf>
    <xf numFmtId="0" fontId="49" fillId="5" borderId="7" xfId="0" applyFont="1" applyFill="1" applyBorder="1" applyAlignment="1">
      <alignment horizontal="center" vertical="center"/>
    </xf>
    <xf numFmtId="0" fontId="49" fillId="5" borderId="0" xfId="0" applyFont="1" applyFill="1" applyAlignment="1">
      <alignment horizontal="center" vertical="center"/>
    </xf>
    <xf numFmtId="0" fontId="49" fillId="5" borderId="54" xfId="0" applyFont="1" applyFill="1" applyBorder="1" applyAlignment="1">
      <alignment horizontal="center" vertical="center"/>
    </xf>
    <xf numFmtId="0" fontId="49" fillId="5" borderId="8" xfId="0" applyFont="1" applyFill="1" applyBorder="1" applyAlignment="1">
      <alignment horizontal="center" vertical="center"/>
    </xf>
    <xf numFmtId="0" fontId="49" fillId="5" borderId="27" xfId="0" applyFont="1" applyFill="1" applyBorder="1" applyAlignment="1">
      <alignment horizontal="center" vertical="center"/>
    </xf>
    <xf numFmtId="0" fontId="49" fillId="5" borderId="121" xfId="0" applyFont="1" applyFill="1" applyBorder="1" applyAlignment="1">
      <alignment horizontal="center" vertical="center"/>
    </xf>
    <xf numFmtId="16" fontId="49" fillId="5" borderId="200" xfId="0" applyNumberFormat="1" applyFont="1" applyFill="1" applyBorder="1" applyAlignment="1">
      <alignment horizontal="center" vertical="center"/>
    </xf>
    <xf numFmtId="16" fontId="49" fillId="5" borderId="198" xfId="0" applyNumberFormat="1" applyFont="1" applyFill="1" applyBorder="1" applyAlignment="1">
      <alignment horizontal="center" vertical="center"/>
    </xf>
    <xf numFmtId="16" fontId="49" fillId="5" borderId="199" xfId="0" applyNumberFormat="1" applyFont="1" applyFill="1" applyBorder="1" applyAlignment="1">
      <alignment horizontal="center" vertical="center"/>
    </xf>
    <xf numFmtId="0" fontId="49" fillId="5" borderId="202" xfId="0" applyFont="1" applyFill="1" applyBorder="1" applyAlignment="1">
      <alignment horizontal="center" vertical="center"/>
    </xf>
    <xf numFmtId="0" fontId="49" fillId="5" borderId="56" xfId="0" applyFont="1" applyFill="1" applyBorder="1" applyAlignment="1">
      <alignment horizontal="center" vertical="center"/>
    </xf>
    <xf numFmtId="0" fontId="49" fillId="5" borderId="57" xfId="0" applyFont="1" applyFill="1" applyBorder="1" applyAlignment="1">
      <alignment horizontal="center" vertical="center"/>
    </xf>
    <xf numFmtId="0" fontId="49" fillId="6" borderId="202" xfId="0" applyFont="1" applyFill="1" applyBorder="1" applyAlignment="1">
      <alignment horizontal="center" vertical="center"/>
    </xf>
    <xf numFmtId="0" fontId="49" fillId="6" borderId="56" xfId="0" applyFont="1" applyFill="1" applyBorder="1" applyAlignment="1">
      <alignment horizontal="center" vertical="center"/>
    </xf>
    <xf numFmtId="0" fontId="49" fillId="6" borderId="57" xfId="0" applyFont="1" applyFill="1" applyBorder="1" applyAlignment="1">
      <alignment horizontal="center" vertical="center"/>
    </xf>
    <xf numFmtId="16" fontId="49" fillId="6" borderId="187" xfId="0" applyNumberFormat="1" applyFont="1" applyFill="1" applyBorder="1" applyAlignment="1">
      <alignment horizontal="center" vertical="center"/>
    </xf>
    <xf numFmtId="0" fontId="83" fillId="29" borderId="13" xfId="0" applyFont="1" applyFill="1" applyBorder="1" applyAlignment="1">
      <alignment horizontal="center" vertical="center" wrapText="1"/>
    </xf>
    <xf numFmtId="0" fontId="83" fillId="29" borderId="0" xfId="0" applyFont="1" applyFill="1" applyAlignment="1">
      <alignment horizontal="center" vertical="center" wrapText="1"/>
    </xf>
    <xf numFmtId="0" fontId="83" fillId="29" borderId="96" xfId="0" applyFont="1" applyFill="1" applyBorder="1" applyAlignment="1">
      <alignment horizontal="center" vertical="center" wrapText="1"/>
    </xf>
    <xf numFmtId="0" fontId="76" fillId="29" borderId="18" xfId="0" applyFont="1" applyFill="1" applyBorder="1" applyAlignment="1">
      <alignment horizontal="right"/>
    </xf>
    <xf numFmtId="0" fontId="76" fillId="29" borderId="15" xfId="0" applyFont="1" applyFill="1" applyBorder="1" applyAlignment="1">
      <alignment horizontal="right"/>
    </xf>
    <xf numFmtId="0" fontId="76" fillId="29" borderId="150" xfId="0" applyFont="1" applyFill="1" applyBorder="1" applyAlignment="1">
      <alignment horizontal="right"/>
    </xf>
    <xf numFmtId="0" fontId="42" fillId="29" borderId="14" xfId="0" applyFont="1" applyFill="1" applyBorder="1" applyAlignment="1">
      <alignment horizontal="right"/>
    </xf>
    <xf numFmtId="0" fontId="42" fillId="29" borderId="15" xfId="0" applyFont="1" applyFill="1" applyBorder="1" applyAlignment="1">
      <alignment horizontal="right"/>
    </xf>
    <xf numFmtId="0" fontId="42" fillId="29" borderId="150" xfId="0" applyFont="1" applyFill="1" applyBorder="1" applyAlignment="1">
      <alignment horizontal="right"/>
    </xf>
    <xf numFmtId="0" fontId="76" fillId="29" borderId="14" xfId="0" applyFont="1" applyFill="1" applyBorder="1" applyAlignment="1">
      <alignment horizontal="right"/>
    </xf>
    <xf numFmtId="16" fontId="49" fillId="22" borderId="47" xfId="0" applyNumberFormat="1" applyFont="1" applyFill="1" applyBorder="1" applyAlignment="1">
      <alignment horizontal="center" vertical="center"/>
    </xf>
    <xf numFmtId="16" fontId="49" fillId="22" borderId="48" xfId="0" applyNumberFormat="1" applyFont="1" applyFill="1" applyBorder="1" applyAlignment="1">
      <alignment horizontal="center" vertical="center"/>
    </xf>
    <xf numFmtId="16" fontId="49" fillId="22" borderId="49" xfId="0" applyNumberFormat="1" applyFont="1" applyFill="1" applyBorder="1" applyAlignment="1">
      <alignment horizontal="center" vertical="center"/>
    </xf>
    <xf numFmtId="0" fontId="42" fillId="13" borderId="47" xfId="0" applyFont="1" applyFill="1" applyBorder="1" applyAlignment="1">
      <alignment horizontal="center" vertical="center" wrapText="1"/>
    </xf>
    <xf numFmtId="0" fontId="42" fillId="13" borderId="48" xfId="0" applyFont="1" applyFill="1" applyBorder="1" applyAlignment="1">
      <alignment horizontal="center" vertical="center" wrapText="1"/>
    </xf>
    <xf numFmtId="0" fontId="42" fillId="13" borderId="49" xfId="0" applyFont="1" applyFill="1" applyBorder="1" applyAlignment="1">
      <alignment horizontal="center" vertical="center" wrapText="1"/>
    </xf>
    <xf numFmtId="16" fontId="49" fillId="0" borderId="19" xfId="0" applyNumberFormat="1" applyFont="1" applyBorder="1" applyAlignment="1">
      <alignment horizontal="center" vertical="center"/>
    </xf>
    <xf numFmtId="16" fontId="49" fillId="0" borderId="28" xfId="0" applyNumberFormat="1" applyFont="1" applyBorder="1" applyAlignment="1">
      <alignment horizontal="center" vertical="center"/>
    </xf>
    <xf numFmtId="16" fontId="49" fillId="0" borderId="122" xfId="0" applyNumberFormat="1" applyFont="1" applyBorder="1" applyAlignment="1">
      <alignment horizontal="center" vertical="center"/>
    </xf>
    <xf numFmtId="0" fontId="84" fillId="29" borderId="7" xfId="0" applyFont="1" applyFill="1" applyBorder="1" applyAlignment="1">
      <alignment horizontal="center" wrapText="1"/>
    </xf>
    <xf numFmtId="0" fontId="84" fillId="29" borderId="95" xfId="0" applyFont="1" applyFill="1" applyBorder="1" applyAlignment="1">
      <alignment horizontal="center" wrapText="1"/>
    </xf>
    <xf numFmtId="0" fontId="84" fillId="29" borderId="23" xfId="0" applyFont="1" applyFill="1" applyBorder="1" applyAlignment="1">
      <alignment wrapText="1"/>
    </xf>
    <xf numFmtId="0" fontId="84" fillId="29" borderId="119" xfId="0" applyFont="1" applyFill="1" applyBorder="1" applyAlignment="1">
      <alignment wrapText="1"/>
    </xf>
    <xf numFmtId="0" fontId="76" fillId="29" borderId="34" xfId="0" applyFont="1" applyFill="1" applyBorder="1" applyAlignment="1">
      <alignment horizontal="center" wrapText="1"/>
    </xf>
    <xf numFmtId="0" fontId="83" fillId="29" borderId="21" xfId="0" applyFont="1" applyFill="1" applyBorder="1" applyAlignment="1">
      <alignment horizontal="center" wrapText="1"/>
    </xf>
    <xf numFmtId="0" fontId="83" fillId="29" borderId="7" xfId="0" applyFont="1" applyFill="1" applyBorder="1" applyAlignment="1">
      <alignment horizontal="center" wrapText="1"/>
    </xf>
    <xf numFmtId="0" fontId="83" fillId="29" borderId="95" xfId="0" applyFont="1" applyFill="1" applyBorder="1" applyAlignment="1">
      <alignment horizontal="center" wrapText="1"/>
    </xf>
    <xf numFmtId="0" fontId="83" fillId="29" borderId="13" xfId="0" applyFont="1" applyFill="1" applyBorder="1" applyAlignment="1">
      <alignment horizontal="center" wrapText="1"/>
    </xf>
    <xf numFmtId="0" fontId="83" fillId="29" borderId="0" xfId="0" applyFont="1" applyFill="1" applyAlignment="1">
      <alignment horizontal="center" wrapText="1"/>
    </xf>
    <xf numFmtId="0" fontId="83" fillId="29" borderId="96" xfId="0" applyFont="1" applyFill="1" applyBorder="1" applyAlignment="1">
      <alignment horizontal="center" wrapText="1"/>
    </xf>
    <xf numFmtId="0" fontId="83" fillId="29" borderId="28" xfId="0" applyFont="1" applyFill="1" applyBorder="1" applyAlignment="1">
      <alignment horizontal="center" wrapText="1"/>
    </xf>
    <xf numFmtId="0" fontId="83" fillId="29" borderId="3" xfId="0" applyFont="1" applyFill="1" applyBorder="1" applyAlignment="1">
      <alignment horizontal="center" wrapText="1"/>
    </xf>
    <xf numFmtId="0" fontId="83" fillId="29" borderId="188" xfId="0" applyFont="1" applyFill="1" applyBorder="1" applyAlignment="1">
      <alignment horizontal="center" wrapText="1"/>
    </xf>
    <xf numFmtId="0" fontId="83" fillId="29" borderId="19" xfId="0" applyFont="1" applyFill="1" applyBorder="1" applyAlignment="1">
      <alignment horizontal="center" wrapText="1"/>
    </xf>
    <xf numFmtId="0" fontId="83" fillId="29" borderId="122" xfId="0" applyFont="1" applyFill="1" applyBorder="1" applyAlignment="1">
      <alignment horizontal="center" wrapText="1"/>
    </xf>
    <xf numFmtId="0" fontId="83" fillId="29" borderId="29" xfId="0" applyFont="1" applyFill="1" applyBorder="1" applyAlignment="1">
      <alignment horizontal="center" wrapText="1"/>
    </xf>
    <xf numFmtId="0" fontId="83" fillId="29" borderId="120" xfId="0" applyFont="1" applyFill="1" applyBorder="1" applyAlignment="1">
      <alignment horizontal="center" wrapText="1"/>
    </xf>
    <xf numFmtId="0" fontId="83" fillId="29" borderId="54" xfId="0" applyFont="1" applyFill="1" applyBorder="1" applyAlignment="1">
      <alignment horizontal="center" wrapText="1"/>
    </xf>
    <xf numFmtId="0" fontId="83" fillId="29" borderId="186" xfId="0" applyFont="1" applyFill="1" applyBorder="1" applyAlignment="1">
      <alignment horizontal="center" wrapText="1"/>
    </xf>
    <xf numFmtId="0" fontId="42" fillId="0" borderId="189" xfId="0" applyFont="1" applyBorder="1" applyAlignment="1">
      <alignment wrapText="1"/>
    </xf>
    <xf numFmtId="0" fontId="42" fillId="0" borderId="15" xfId="0" applyFont="1" applyBorder="1" applyAlignment="1">
      <alignment wrapText="1"/>
    </xf>
    <xf numFmtId="0" fontId="42" fillId="0" borderId="150" xfId="0" applyFont="1" applyBorder="1" applyAlignment="1">
      <alignment wrapText="1"/>
    </xf>
    <xf numFmtId="0" fontId="50" fillId="0" borderId="189" xfId="0" applyFont="1" applyBorder="1" applyAlignment="1">
      <alignment horizontal="left" wrapText="1"/>
    </xf>
    <xf numFmtId="0" fontId="50" fillId="0" borderId="15" xfId="0" applyFont="1" applyBorder="1" applyAlignment="1">
      <alignment horizontal="left" wrapText="1"/>
    </xf>
    <xf numFmtId="0" fontId="50" fillId="0" borderId="150" xfId="0" applyFont="1" applyBorder="1" applyAlignment="1">
      <alignment horizontal="left" wrapText="1"/>
    </xf>
    <xf numFmtId="0" fontId="73" fillId="29" borderId="18" xfId="0" applyFont="1" applyFill="1" applyBorder="1" applyAlignment="1">
      <alignment horizontal="right"/>
    </xf>
    <xf numFmtId="0" fontId="73" fillId="29" borderId="15" xfId="0" applyFont="1" applyFill="1" applyBorder="1" applyAlignment="1">
      <alignment horizontal="right"/>
    </xf>
    <xf numFmtId="0" fontId="73" fillId="29" borderId="150" xfId="0" applyFont="1" applyFill="1" applyBorder="1" applyAlignment="1">
      <alignment horizontal="right"/>
    </xf>
    <xf numFmtId="16" fontId="49" fillId="13" borderId="30" xfId="0" applyNumberFormat="1" applyFont="1" applyFill="1" applyBorder="1" applyAlignment="1">
      <alignment horizontal="center" vertical="center"/>
    </xf>
    <xf numFmtId="0" fontId="49" fillId="13" borderId="30" xfId="0" applyFont="1" applyFill="1" applyBorder="1" applyAlignment="1">
      <alignment horizontal="center" vertical="center"/>
    </xf>
    <xf numFmtId="0" fontId="49" fillId="13" borderId="120" xfId="0" applyFont="1" applyFill="1" applyBorder="1" applyAlignment="1">
      <alignment horizontal="center" vertical="center"/>
    </xf>
    <xf numFmtId="16" fontId="49" fillId="13" borderId="74" xfId="0" applyNumberFormat="1" applyFont="1" applyFill="1" applyBorder="1" applyAlignment="1">
      <alignment horizontal="center" vertical="center"/>
    </xf>
    <xf numFmtId="16" fontId="49" fillId="5" borderId="52" xfId="0" applyNumberFormat="1" applyFont="1" applyFill="1" applyBorder="1" applyAlignment="1">
      <alignment horizontal="center" vertical="center"/>
    </xf>
    <xf numFmtId="0" fontId="49" fillId="5" borderId="52" xfId="0" applyFont="1" applyFill="1" applyBorder="1" applyAlignment="1">
      <alignment horizontal="center" vertical="center"/>
    </xf>
    <xf numFmtId="0" fontId="49" fillId="5" borderId="53" xfId="0" applyFont="1" applyFill="1" applyBorder="1" applyAlignment="1">
      <alignment horizontal="center" vertical="center"/>
    </xf>
    <xf numFmtId="0" fontId="49" fillId="22" borderId="6" xfId="0" applyFont="1" applyFill="1" applyBorder="1" applyAlignment="1">
      <alignment horizontal="center" vertical="center"/>
    </xf>
    <xf numFmtId="0" fontId="49" fillId="22" borderId="26" xfId="0" applyFont="1" applyFill="1" applyBorder="1" applyAlignment="1">
      <alignment horizontal="center" vertical="center"/>
    </xf>
    <xf numFmtId="0" fontId="49" fillId="22" borderId="115" xfId="0" applyFont="1" applyFill="1" applyBorder="1" applyAlignment="1">
      <alignment horizontal="center" vertical="center"/>
    </xf>
    <xf numFmtId="16" fontId="49" fillId="0" borderId="31" xfId="0" applyNumberFormat="1" applyFont="1" applyBorder="1" applyAlignment="1">
      <alignment horizontal="center" vertical="center"/>
    </xf>
    <xf numFmtId="0" fontId="49" fillId="0" borderId="35" xfId="0" applyFont="1" applyBorder="1" applyAlignment="1">
      <alignment horizontal="center" vertical="center"/>
    </xf>
    <xf numFmtId="0" fontId="49" fillId="0" borderId="134" xfId="0" applyFont="1" applyBorder="1" applyAlignment="1">
      <alignment horizontal="center" vertical="center"/>
    </xf>
    <xf numFmtId="16" fontId="49" fillId="13" borderId="31" xfId="0" applyNumberFormat="1" applyFont="1" applyFill="1" applyBorder="1" applyAlignment="1">
      <alignment horizontal="center" vertical="center"/>
    </xf>
    <xf numFmtId="0" fontId="49" fillId="13" borderId="35" xfId="0" applyFont="1" applyFill="1" applyBorder="1" applyAlignment="1">
      <alignment horizontal="center" vertical="center"/>
    </xf>
    <xf numFmtId="0" fontId="49" fillId="13" borderId="134" xfId="0" applyFont="1" applyFill="1" applyBorder="1" applyAlignment="1">
      <alignment horizontal="center" vertical="center"/>
    </xf>
    <xf numFmtId="0" fontId="49" fillId="13" borderId="21" xfId="0" applyFont="1" applyFill="1" applyBorder="1" applyAlignment="1">
      <alignment horizontal="center" vertical="center"/>
    </xf>
    <xf numFmtId="0" fontId="49" fillId="13" borderId="13" xfId="0" applyFont="1" applyFill="1" applyBorder="1" applyAlignment="1">
      <alignment horizontal="center" vertical="center"/>
    </xf>
    <xf numFmtId="0" fontId="49" fillId="13" borderId="55" xfId="0" applyFont="1" applyFill="1" applyBorder="1" applyAlignment="1">
      <alignment horizontal="center" vertical="center"/>
    </xf>
    <xf numFmtId="0" fontId="49" fillId="13" borderId="95" xfId="0" applyFont="1" applyFill="1" applyBorder="1" applyAlignment="1">
      <alignment horizontal="center" vertical="center"/>
    </xf>
    <xf numFmtId="0" fontId="49" fillId="13" borderId="96" xfId="0" applyFont="1" applyFill="1" applyBorder="1" applyAlignment="1">
      <alignment horizontal="center" vertical="center"/>
    </xf>
    <xf numFmtId="0" fontId="49" fillId="13" borderId="186" xfId="0" applyFont="1" applyFill="1" applyBorder="1" applyAlignment="1">
      <alignment horizontal="center" vertical="center"/>
    </xf>
    <xf numFmtId="16" fontId="49" fillId="13" borderId="29" xfId="0" applyNumberFormat="1" applyFont="1" applyFill="1" applyBorder="1" applyAlignment="1">
      <alignment horizontal="center" vertical="center"/>
    </xf>
    <xf numFmtId="0" fontId="51" fillId="0" borderId="189" xfId="0" applyFont="1" applyBorder="1" applyAlignment="1">
      <alignment horizontal="left" wrapText="1"/>
    </xf>
    <xf numFmtId="0" fontId="51" fillId="0" borderId="15" xfId="0" applyFont="1" applyBorder="1" applyAlignment="1">
      <alignment horizontal="left" wrapText="1"/>
    </xf>
    <xf numFmtId="0" fontId="51" fillId="0" borderId="150" xfId="0" applyFont="1" applyBorder="1" applyAlignment="1">
      <alignment horizontal="left" wrapText="1"/>
    </xf>
    <xf numFmtId="0" fontId="91" fillId="0" borderId="189" xfId="0" applyFont="1" applyBorder="1" applyAlignment="1">
      <alignment horizontal="left" vertical="center" wrapText="1"/>
    </xf>
    <xf numFmtId="0" fontId="51" fillId="0" borderId="15" xfId="0" applyFont="1" applyBorder="1" applyAlignment="1">
      <alignment horizontal="left" vertical="center" wrapText="1"/>
    </xf>
    <xf numFmtId="0" fontId="51" fillId="0" borderId="150" xfId="0" applyFont="1" applyBorder="1" applyAlignment="1">
      <alignment horizontal="left" vertical="center" wrapText="1"/>
    </xf>
    <xf numFmtId="16" fontId="49" fillId="13" borderId="92" xfId="0" applyNumberFormat="1" applyFont="1" applyFill="1" applyBorder="1" applyAlignment="1">
      <alignment horizontal="center" vertical="center"/>
    </xf>
    <xf numFmtId="16" fontId="49" fillId="13" borderId="93" xfId="0" applyNumberFormat="1" applyFont="1" applyFill="1" applyBorder="1" applyAlignment="1">
      <alignment horizontal="center" vertical="center"/>
    </xf>
    <xf numFmtId="16" fontId="49" fillId="13" borderId="172" xfId="0" applyNumberFormat="1" applyFont="1" applyFill="1" applyBorder="1" applyAlignment="1">
      <alignment horizontal="center" vertical="center"/>
    </xf>
    <xf numFmtId="0" fontId="84" fillId="29" borderId="23" xfId="0" applyFont="1" applyFill="1" applyBorder="1" applyAlignment="1">
      <alignment horizontal="center" wrapText="1"/>
    </xf>
    <xf numFmtId="0" fontId="84" fillId="29" borderId="37" xfId="0" applyFont="1" applyFill="1" applyBorder="1" applyAlignment="1">
      <alignment horizontal="center" wrapText="1"/>
    </xf>
    <xf numFmtId="16" fontId="49" fillId="5" borderId="31" xfId="0" applyNumberFormat="1" applyFont="1" applyFill="1" applyBorder="1" applyAlignment="1">
      <alignment horizontal="center" vertical="center"/>
    </xf>
    <xf numFmtId="0" fontId="49" fillId="5" borderId="35" xfId="0" applyFont="1" applyFill="1" applyBorder="1" applyAlignment="1">
      <alignment horizontal="center" vertical="center"/>
    </xf>
    <xf numFmtId="0" fontId="49" fillId="5" borderId="134" xfId="0" applyFont="1" applyFill="1" applyBorder="1" applyAlignment="1">
      <alignment horizontal="center" vertical="center"/>
    </xf>
    <xf numFmtId="0" fontId="95" fillId="0" borderId="15" xfId="0" applyFont="1" applyBorder="1" applyAlignment="1">
      <alignment wrapText="1"/>
    </xf>
    <xf numFmtId="0" fontId="93" fillId="0" borderId="15" xfId="0" applyFont="1" applyBorder="1" applyAlignment="1">
      <alignment wrapText="1"/>
    </xf>
    <xf numFmtId="0" fontId="93" fillId="0" borderId="150" xfId="0" applyFont="1" applyBorder="1" applyAlignment="1">
      <alignment wrapText="1"/>
    </xf>
    <xf numFmtId="16" fontId="25" fillId="2" borderId="19" xfId="0" applyNumberFormat="1" applyFont="1" applyFill="1" applyBorder="1" applyAlignment="1">
      <alignment horizontal="center" vertical="center"/>
    </xf>
    <xf numFmtId="16" fontId="25" fillId="2" borderId="28" xfId="0" applyNumberFormat="1" applyFont="1" applyFill="1" applyBorder="1" applyAlignment="1">
      <alignment horizontal="center" vertical="center"/>
    </xf>
    <xf numFmtId="16" fontId="25" fillId="2" borderId="20" xfId="0" applyNumberFormat="1" applyFont="1" applyFill="1" applyBorder="1" applyAlignment="1">
      <alignment horizontal="center" vertical="center"/>
    </xf>
    <xf numFmtId="16" fontId="25" fillId="2" borderId="23" xfId="0" applyNumberFormat="1" applyFont="1" applyFill="1" applyBorder="1" applyAlignment="1">
      <alignment horizontal="center" vertical="center"/>
    </xf>
    <xf numFmtId="16" fontId="25" fillId="2" borderId="37" xfId="0" applyNumberFormat="1" applyFont="1" applyFill="1" applyBorder="1" applyAlignment="1">
      <alignment horizontal="center" vertical="center"/>
    </xf>
    <xf numFmtId="16" fontId="25" fillId="2" borderId="24" xfId="0" applyNumberFormat="1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/>
    </xf>
    <xf numFmtId="0" fontId="25" fillId="2" borderId="26" xfId="0" applyFont="1" applyFill="1" applyBorder="1" applyAlignment="1">
      <alignment horizontal="center" vertical="center"/>
    </xf>
    <xf numFmtId="0" fontId="25" fillId="2" borderId="10" xfId="0" applyFont="1" applyFill="1" applyBorder="1" applyAlignment="1">
      <alignment horizontal="center" vertical="center"/>
    </xf>
    <xf numFmtId="0" fontId="25" fillId="2" borderId="29" xfId="0" applyFont="1" applyFill="1" applyBorder="1" applyAlignment="1">
      <alignment horizontal="center" vertical="center"/>
    </xf>
    <xf numFmtId="0" fontId="25" fillId="2" borderId="30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5" fillId="2" borderId="7" xfId="0" applyFont="1" applyFill="1" applyBorder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25" fillId="2" borderId="8" xfId="0" applyFont="1" applyFill="1" applyBorder="1" applyAlignment="1">
      <alignment horizontal="center" vertical="center"/>
    </xf>
    <xf numFmtId="0" fontId="25" fillId="2" borderId="27" xfId="0" applyFont="1" applyFill="1" applyBorder="1" applyAlignment="1">
      <alignment horizontal="center" vertical="center"/>
    </xf>
    <xf numFmtId="0" fontId="25" fillId="2" borderId="11" xfId="0" applyFont="1" applyFill="1" applyBorder="1" applyAlignment="1">
      <alignment horizontal="center" vertical="center"/>
    </xf>
    <xf numFmtId="16" fontId="7" fillId="4" borderId="18" xfId="2" applyNumberFormat="1" applyFont="1" applyFill="1" applyBorder="1" applyAlignment="1">
      <alignment horizontal="right" vertical="center"/>
    </xf>
    <xf numFmtId="16" fontId="7" fillId="4" borderId="15" xfId="2" applyNumberFormat="1" applyFont="1" applyFill="1" applyBorder="1" applyAlignment="1">
      <alignment horizontal="right" vertical="center"/>
    </xf>
    <xf numFmtId="16" fontId="7" fillId="4" borderId="16" xfId="2" applyNumberFormat="1" applyFont="1" applyFill="1" applyBorder="1" applyAlignment="1">
      <alignment horizontal="right" vertical="center"/>
    </xf>
    <xf numFmtId="0" fontId="0" fillId="0" borderId="18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16" fontId="7" fillId="4" borderId="14" xfId="2" applyNumberFormat="1" applyFont="1" applyFill="1" applyBorder="1" applyAlignment="1">
      <alignment horizontal="right" vertical="center"/>
    </xf>
    <xf numFmtId="0" fontId="12" fillId="0" borderId="18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16" xfId="0" applyFont="1" applyBorder="1" applyAlignment="1">
      <alignment horizontal="left" vertical="top" wrapText="1"/>
    </xf>
    <xf numFmtId="0" fontId="40" fillId="0" borderId="18" xfId="0" applyFont="1" applyBorder="1" applyAlignment="1">
      <alignment horizontal="left" vertical="top" wrapText="1"/>
    </xf>
    <xf numFmtId="0" fontId="40" fillId="0" borderId="15" xfId="0" applyFont="1" applyBorder="1" applyAlignment="1">
      <alignment horizontal="left" vertical="top" wrapText="1"/>
    </xf>
    <xf numFmtId="0" fontId="40" fillId="0" borderId="16" xfId="0" applyFont="1" applyBorder="1" applyAlignment="1">
      <alignment horizontal="left" vertical="top" wrapText="1"/>
    </xf>
    <xf numFmtId="16" fontId="46" fillId="4" borderId="18" xfId="2" applyNumberFormat="1" applyFont="1" applyFill="1" applyBorder="1" applyAlignment="1">
      <alignment horizontal="right" vertical="center"/>
    </xf>
    <xf numFmtId="0" fontId="0" fillId="0" borderId="18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16" fontId="12" fillId="4" borderId="14" xfId="2" applyNumberFormat="1" applyFont="1" applyFill="1" applyBorder="1" applyAlignment="1">
      <alignment horizontal="right" vertical="center"/>
    </xf>
    <xf numFmtId="16" fontId="12" fillId="4" borderId="15" xfId="2" applyNumberFormat="1" applyFont="1" applyFill="1" applyBorder="1" applyAlignment="1">
      <alignment horizontal="right" vertical="center"/>
    </xf>
    <xf numFmtId="16" fontId="12" fillId="4" borderId="16" xfId="2" applyNumberFormat="1" applyFont="1" applyFill="1" applyBorder="1" applyAlignment="1">
      <alignment horizontal="right" vertical="center"/>
    </xf>
    <xf numFmtId="0" fontId="25" fillId="2" borderId="103" xfId="0" applyFont="1" applyFill="1" applyBorder="1" applyAlignment="1">
      <alignment horizontal="center" vertical="center"/>
    </xf>
    <xf numFmtId="0" fontId="25" fillId="2" borderId="105" xfId="0" applyFont="1" applyFill="1" applyBorder="1" applyAlignment="1">
      <alignment horizontal="center" vertical="center"/>
    </xf>
    <xf numFmtId="0" fontId="25" fillId="2" borderId="102" xfId="0" applyFont="1" applyFill="1" applyBorder="1" applyAlignment="1">
      <alignment horizontal="center" vertical="center"/>
    </xf>
    <xf numFmtId="0" fontId="25" fillId="2" borderId="104" xfId="0" applyFont="1" applyFill="1" applyBorder="1" applyAlignment="1">
      <alignment horizontal="center" vertical="center"/>
    </xf>
    <xf numFmtId="0" fontId="25" fillId="2" borderId="101" xfId="0" applyFont="1" applyFill="1" applyBorder="1" applyAlignment="1">
      <alignment horizontal="center" vertical="center"/>
    </xf>
    <xf numFmtId="0" fontId="25" fillId="2" borderId="100" xfId="0" applyFont="1" applyFill="1" applyBorder="1" applyAlignment="1">
      <alignment horizontal="center" vertical="center"/>
    </xf>
    <xf numFmtId="16" fontId="12" fillId="2" borderId="23" xfId="0" applyNumberFormat="1" applyFont="1" applyFill="1" applyBorder="1" applyAlignment="1">
      <alignment horizontal="center" vertical="center"/>
    </xf>
    <xf numFmtId="16" fontId="12" fillId="2" borderId="37" xfId="0" applyNumberFormat="1" applyFont="1" applyFill="1" applyBorder="1" applyAlignment="1">
      <alignment horizontal="center" vertical="center"/>
    </xf>
    <xf numFmtId="16" fontId="12" fillId="2" borderId="24" xfId="0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center" vertical="center" wrapText="1"/>
    </xf>
    <xf numFmtId="0" fontId="9" fillId="4" borderId="24" xfId="2" applyFont="1" applyFill="1" applyBorder="1" applyAlignment="1">
      <alignment horizontal="center" vertical="center" wrapText="1"/>
    </xf>
    <xf numFmtId="16" fontId="42" fillId="2" borderId="23" xfId="0" applyNumberFormat="1" applyFont="1" applyFill="1" applyBorder="1" applyAlignment="1">
      <alignment horizontal="center" vertical="center"/>
    </xf>
    <xf numFmtId="16" fontId="42" fillId="2" borderId="37" xfId="0" applyNumberFormat="1" applyFont="1" applyFill="1" applyBorder="1" applyAlignment="1">
      <alignment horizontal="center" vertical="center"/>
    </xf>
    <xf numFmtId="16" fontId="42" fillId="2" borderId="24" xfId="0" applyNumberFormat="1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27" fillId="11" borderId="2" xfId="0" applyFont="1" applyFill="1" applyBorder="1" applyAlignment="1">
      <alignment horizontal="left" vertical="center" wrapText="1"/>
    </xf>
    <xf numFmtId="0" fontId="27" fillId="11" borderId="0" xfId="0" applyFont="1" applyFill="1" applyAlignment="1">
      <alignment horizontal="left" vertical="center" wrapText="1"/>
    </xf>
    <xf numFmtId="0" fontId="7" fillId="4" borderId="9" xfId="2" applyFont="1" applyFill="1" applyBorder="1" applyAlignment="1">
      <alignment horizontal="center" vertical="center" wrapText="1"/>
    </xf>
    <xf numFmtId="0" fontId="7" fillId="4" borderId="34" xfId="2" applyFont="1" applyFill="1" applyBorder="1" applyAlignment="1">
      <alignment horizontal="center" vertical="center" wrapText="1"/>
    </xf>
    <xf numFmtId="0" fontId="8" fillId="4" borderId="21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0" xfId="2" applyFont="1" applyFill="1" applyAlignment="1">
      <alignment horizontal="center" vertical="center" wrapText="1"/>
    </xf>
    <xf numFmtId="0" fontId="8" fillId="4" borderId="27" xfId="2" applyFont="1" applyFill="1" applyBorder="1" applyAlignment="1">
      <alignment horizontal="center" vertical="center" wrapText="1"/>
    </xf>
    <xf numFmtId="0" fontId="8" fillId="4" borderId="19" xfId="2" applyFont="1" applyFill="1" applyBorder="1" applyAlignment="1">
      <alignment horizontal="center" vertical="center" wrapText="1"/>
    </xf>
    <xf numFmtId="0" fontId="8" fillId="4" borderId="28" xfId="2" applyFont="1" applyFill="1" applyBorder="1" applyAlignment="1">
      <alignment horizontal="center" vertical="center" wrapText="1"/>
    </xf>
    <xf numFmtId="0" fontId="8" fillId="4" borderId="22" xfId="2" applyFont="1" applyFill="1" applyBorder="1" applyAlignment="1">
      <alignment horizontal="center" vertical="center" wrapText="1"/>
    </xf>
    <xf numFmtId="0" fontId="8" fillId="4" borderId="4" xfId="2" applyFont="1" applyFill="1" applyBorder="1" applyAlignment="1">
      <alignment horizontal="center" vertical="center" wrapText="1"/>
    </xf>
    <xf numFmtId="0" fontId="8" fillId="4" borderId="20" xfId="2" applyFont="1" applyFill="1" applyBorder="1" applyAlignment="1">
      <alignment horizontal="center" vertical="center" wrapText="1"/>
    </xf>
    <xf numFmtId="0" fontId="8" fillId="4" borderId="29" xfId="2" applyFont="1" applyFill="1" applyBorder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0" fontId="8" fillId="4" borderId="2" xfId="2" applyFont="1" applyFill="1" applyBorder="1" applyAlignment="1">
      <alignment horizontal="center" vertical="center" wrapText="1"/>
    </xf>
    <xf numFmtId="0" fontId="8" fillId="4" borderId="11" xfId="2" applyFont="1" applyFill="1" applyBorder="1" applyAlignment="1">
      <alignment horizontal="center" vertical="center" wrapText="1"/>
    </xf>
    <xf numFmtId="0" fontId="8" fillId="4" borderId="17" xfId="2" applyFont="1" applyFill="1" applyBorder="1" applyAlignment="1">
      <alignment horizontal="center" vertical="center" wrapText="1"/>
    </xf>
    <xf numFmtId="0" fontId="9" fillId="4" borderId="3" xfId="2" applyFont="1" applyFill="1" applyBorder="1" applyAlignment="1">
      <alignment horizontal="center" vertical="center" wrapText="1"/>
    </xf>
    <xf numFmtId="0" fontId="9" fillId="4" borderId="33" xfId="2" applyFont="1" applyFill="1" applyBorder="1" applyAlignment="1">
      <alignment horizontal="center" vertical="center" wrapText="1"/>
    </xf>
    <xf numFmtId="0" fontId="49" fillId="13" borderId="28" xfId="0" applyFont="1" applyFill="1" applyBorder="1" applyAlignment="1">
      <alignment horizontal="center" vertical="center"/>
    </xf>
    <xf numFmtId="0" fontId="49" fillId="13" borderId="122" xfId="0" applyFont="1" applyFill="1" applyBorder="1" applyAlignment="1">
      <alignment horizontal="center" vertical="center"/>
    </xf>
    <xf numFmtId="0" fontId="49" fillId="13" borderId="23" xfId="0" applyFont="1" applyFill="1" applyBorder="1" applyAlignment="1">
      <alignment horizontal="center" vertical="center"/>
    </xf>
    <xf numFmtId="0" fontId="49" fillId="13" borderId="37" xfId="0" applyFont="1" applyFill="1" applyBorder="1" applyAlignment="1">
      <alignment horizontal="center" vertical="center"/>
    </xf>
    <xf numFmtId="0" fontId="49" fillId="13" borderId="119" xfId="0" applyFont="1" applyFill="1" applyBorder="1" applyAlignment="1">
      <alignment horizontal="center" vertical="center"/>
    </xf>
    <xf numFmtId="0" fontId="49" fillId="13" borderId="6" xfId="0" applyFont="1" applyFill="1" applyBorder="1" applyAlignment="1">
      <alignment horizontal="center" vertical="center"/>
    </xf>
    <xf numFmtId="0" fontId="49" fillId="13" borderId="26" xfId="0" applyFont="1" applyFill="1" applyBorder="1" applyAlignment="1">
      <alignment horizontal="center" vertical="center"/>
    </xf>
    <xf numFmtId="0" fontId="49" fillId="13" borderId="115" xfId="0" applyFont="1" applyFill="1" applyBorder="1" applyAlignment="1">
      <alignment horizontal="center" vertical="center"/>
    </xf>
    <xf numFmtId="0" fontId="49" fillId="13" borderId="29" xfId="0" applyFont="1" applyFill="1" applyBorder="1" applyAlignment="1">
      <alignment horizontal="center" vertical="center"/>
    </xf>
    <xf numFmtId="0" fontId="49" fillId="13" borderId="50" xfId="0" applyFont="1" applyFill="1" applyBorder="1" applyAlignment="1">
      <alignment horizontal="center" vertical="center"/>
    </xf>
    <xf numFmtId="0" fontId="49" fillId="13" borderId="52" xfId="0" applyFont="1" applyFill="1" applyBorder="1" applyAlignment="1">
      <alignment horizontal="center" vertical="center"/>
    </xf>
    <xf numFmtId="0" fontId="49" fillId="13" borderId="53" xfId="0" applyFont="1" applyFill="1" applyBorder="1" applyAlignment="1">
      <alignment horizontal="center" vertical="center"/>
    </xf>
    <xf numFmtId="0" fontId="49" fillId="13" borderId="51" xfId="0" applyFont="1" applyFill="1" applyBorder="1" applyAlignment="1">
      <alignment horizontal="center" vertical="center"/>
    </xf>
    <xf numFmtId="0" fontId="49" fillId="13" borderId="64" xfId="0" applyFont="1" applyFill="1" applyBorder="1" applyAlignment="1">
      <alignment horizontal="center" vertical="center"/>
    </xf>
    <xf numFmtId="0" fontId="49" fillId="13" borderId="56" xfId="0" applyFont="1" applyFill="1" applyBorder="1" applyAlignment="1">
      <alignment horizontal="center" vertical="center"/>
    </xf>
    <xf numFmtId="0" fontId="49" fillId="13" borderId="57" xfId="0" applyFont="1" applyFill="1" applyBorder="1" applyAlignment="1">
      <alignment horizontal="center" vertical="center"/>
    </xf>
    <xf numFmtId="16" fontId="49" fillId="13" borderId="8" xfId="0" applyNumberFormat="1" applyFont="1" applyFill="1" applyBorder="1" applyAlignment="1">
      <alignment horizontal="center" vertical="center"/>
    </xf>
    <xf numFmtId="0" fontId="81" fillId="33" borderId="25" xfId="0" applyFont="1" applyFill="1" applyBorder="1" applyAlignment="1">
      <alignment wrapText="1"/>
    </xf>
    <xf numFmtId="0" fontId="81" fillId="33" borderId="2" xfId="0" applyFont="1" applyFill="1" applyBorder="1" applyAlignment="1">
      <alignment wrapText="1"/>
    </xf>
    <xf numFmtId="0" fontId="76" fillId="29" borderId="9" xfId="0" applyFont="1" applyFill="1" applyBorder="1" applyAlignment="1">
      <alignment horizontal="center" vertical="center" wrapText="1"/>
    </xf>
    <xf numFmtId="0" fontId="84" fillId="29" borderId="38" xfId="0" applyFont="1" applyFill="1" applyBorder="1" applyAlignment="1">
      <alignment horizontal="center" vertical="center" wrapText="1"/>
    </xf>
    <xf numFmtId="0" fontId="84" fillId="29" borderId="65" xfId="0" applyFont="1" applyFill="1" applyBorder="1" applyAlignment="1">
      <alignment horizontal="center" vertical="center" wrapText="1"/>
    </xf>
    <xf numFmtId="0" fontId="84" fillId="29" borderId="39" xfId="0" applyFont="1" applyFill="1" applyBorder="1" applyAlignment="1">
      <alignment horizontal="center" vertical="center" wrapText="1"/>
    </xf>
    <xf numFmtId="0" fontId="84" fillId="29" borderId="103" xfId="0" applyFont="1" applyFill="1" applyBorder="1" applyAlignment="1">
      <alignment horizontal="center" vertical="center" wrapText="1"/>
    </xf>
    <xf numFmtId="0" fontId="84" fillId="29" borderId="105" xfId="0" applyFont="1" applyFill="1" applyBorder="1" applyAlignment="1">
      <alignment horizontal="center" vertical="center" wrapText="1"/>
    </xf>
    <xf numFmtId="0" fontId="88" fillId="0" borderId="15" xfId="0" applyFont="1" applyBorder="1" applyAlignment="1">
      <alignment wrapText="1"/>
    </xf>
    <xf numFmtId="0" fontId="88" fillId="0" borderId="150" xfId="0" applyFont="1" applyBorder="1" applyAlignment="1">
      <alignment wrapText="1"/>
    </xf>
    <xf numFmtId="0" fontId="49" fillId="21" borderId="101" xfId="0" applyFont="1" applyFill="1" applyBorder="1" applyAlignment="1">
      <alignment horizontal="center" vertical="center"/>
    </xf>
    <xf numFmtId="0" fontId="49" fillId="21" borderId="0" xfId="0" applyFont="1" applyFill="1" applyAlignment="1">
      <alignment horizontal="center" vertical="center"/>
    </xf>
    <xf numFmtId="0" fontId="49" fillId="21" borderId="44" xfId="0" applyFont="1" applyFill="1" applyBorder="1" applyAlignment="1">
      <alignment horizontal="center" vertical="center"/>
    </xf>
    <xf numFmtId="0" fontId="49" fillId="21" borderId="103" xfId="0" applyFont="1" applyFill="1" applyBorder="1" applyAlignment="1">
      <alignment horizontal="center" vertical="center"/>
    </xf>
    <xf numFmtId="0" fontId="49" fillId="21" borderId="27" xfId="0" applyFont="1" applyFill="1" applyBorder="1" applyAlignment="1">
      <alignment horizontal="center" vertical="center"/>
    </xf>
    <xf numFmtId="0" fontId="49" fillId="21" borderId="130" xfId="0" applyFont="1" applyFill="1" applyBorder="1" applyAlignment="1">
      <alignment horizontal="center" vertical="center"/>
    </xf>
    <xf numFmtId="16" fontId="49" fillId="21" borderId="46" xfId="0" applyNumberFormat="1" applyFont="1" applyFill="1" applyBorder="1" applyAlignment="1">
      <alignment horizontal="center" vertical="center"/>
    </xf>
    <xf numFmtId="0" fontId="49" fillId="21" borderId="28" xfId="0" applyFont="1" applyFill="1" applyBorder="1" applyAlignment="1">
      <alignment horizontal="center" vertical="center"/>
    </xf>
    <xf numFmtId="0" fontId="49" fillId="21" borderId="125" xfId="0" applyFont="1" applyFill="1" applyBorder="1" applyAlignment="1">
      <alignment horizontal="center" vertical="center"/>
    </xf>
    <xf numFmtId="0" fontId="25" fillId="18" borderId="47" xfId="0" applyFont="1" applyFill="1" applyBorder="1" applyAlignment="1">
      <alignment horizontal="center" vertical="center"/>
    </xf>
    <xf numFmtId="0" fontId="25" fillId="18" borderId="48" xfId="0" applyFont="1" applyFill="1" applyBorder="1" applyAlignment="1">
      <alignment horizontal="center" vertical="center"/>
    </xf>
    <xf numFmtId="0" fontId="25" fillId="18" borderId="49" xfId="0" applyFont="1" applyFill="1" applyBorder="1" applyAlignment="1">
      <alignment horizontal="center" vertical="center"/>
    </xf>
    <xf numFmtId="0" fontId="25" fillId="18" borderId="194" xfId="0" applyFont="1" applyFill="1" applyBorder="1" applyAlignment="1">
      <alignment horizontal="center" vertical="center"/>
    </xf>
    <xf numFmtId="0" fontId="25" fillId="18" borderId="52" xfId="0" applyFont="1" applyFill="1" applyBorder="1" applyAlignment="1">
      <alignment horizontal="center" vertical="center"/>
    </xf>
    <xf numFmtId="0" fontId="25" fillId="18" borderId="195" xfId="0" applyFont="1" applyFill="1" applyBorder="1" applyAlignment="1">
      <alignment horizontal="center" vertical="center"/>
    </xf>
    <xf numFmtId="0" fontId="25" fillId="18" borderId="7" xfId="0" applyFont="1" applyFill="1" applyBorder="1" applyAlignment="1">
      <alignment horizontal="center" vertical="center"/>
    </xf>
    <xf numFmtId="0" fontId="25" fillId="18" borderId="0" xfId="0" applyFont="1" applyFill="1" applyAlignment="1">
      <alignment horizontal="center" vertical="center"/>
    </xf>
    <xf numFmtId="0" fontId="25" fillId="18" borderId="2" xfId="0" applyFont="1" applyFill="1" applyBorder="1" applyAlignment="1">
      <alignment horizontal="center" vertical="center"/>
    </xf>
    <xf numFmtId="0" fontId="25" fillId="18" borderId="95" xfId="0" applyFont="1" applyFill="1" applyBorder="1" applyAlignment="1">
      <alignment horizontal="center" vertical="center"/>
    </xf>
    <xf numFmtId="0" fontId="25" fillId="18" borderId="96" xfId="0" applyFont="1" applyFill="1" applyBorder="1" applyAlignment="1">
      <alignment horizontal="center" vertical="center"/>
    </xf>
    <xf numFmtId="0" fontId="25" fillId="18" borderId="97" xfId="0" applyFont="1" applyFill="1" applyBorder="1" applyAlignment="1">
      <alignment horizontal="center" vertical="center"/>
    </xf>
    <xf numFmtId="16" fontId="25" fillId="6" borderId="92" xfId="0" applyNumberFormat="1" applyFont="1" applyFill="1" applyBorder="1" applyAlignment="1">
      <alignment horizontal="center" vertical="center"/>
    </xf>
    <xf numFmtId="16" fontId="25" fillId="6" borderId="93" xfId="0" applyNumberFormat="1" applyFont="1" applyFill="1" applyBorder="1" applyAlignment="1">
      <alignment horizontal="center" vertical="center"/>
    </xf>
    <xf numFmtId="16" fontId="25" fillId="6" borderId="94" xfId="0" applyNumberFormat="1" applyFont="1" applyFill="1" applyBorder="1" applyAlignment="1">
      <alignment horizontal="center" vertical="center"/>
    </xf>
    <xf numFmtId="16" fontId="49" fillId="0" borderId="46" xfId="0" applyNumberFormat="1" applyFont="1" applyBorder="1" applyAlignment="1">
      <alignment horizontal="center" vertical="center"/>
    </xf>
    <xf numFmtId="0" fontId="49" fillId="0" borderId="28" xfId="0" applyFont="1" applyBorder="1" applyAlignment="1">
      <alignment horizontal="center" vertical="center"/>
    </xf>
    <xf numFmtId="0" fontId="49" fillId="0" borderId="125" xfId="0" applyFont="1" applyBorder="1" applyAlignment="1">
      <alignment horizontal="center" vertical="center"/>
    </xf>
    <xf numFmtId="16" fontId="49" fillId="6" borderId="46" xfId="0" applyNumberFormat="1" applyFont="1" applyFill="1" applyBorder="1" applyAlignment="1">
      <alignment horizontal="center" vertical="center"/>
    </xf>
    <xf numFmtId="0" fontId="49" fillId="6" borderId="28" xfId="0" applyFont="1" applyFill="1" applyBorder="1" applyAlignment="1">
      <alignment horizontal="center" vertical="center"/>
    </xf>
    <xf numFmtId="0" fontId="49" fillId="6" borderId="125" xfId="0" applyFont="1" applyFill="1" applyBorder="1" applyAlignment="1">
      <alignment horizontal="center" vertical="center"/>
    </xf>
    <xf numFmtId="0" fontId="49" fillId="21" borderId="156" xfId="0" applyFont="1" applyFill="1" applyBorder="1" applyAlignment="1">
      <alignment horizontal="center" vertical="center"/>
    </xf>
    <xf numFmtId="0" fontId="49" fillId="21" borderId="74" xfId="0" applyFont="1" applyFill="1" applyBorder="1" applyAlignment="1">
      <alignment horizontal="center" vertical="center"/>
    </xf>
    <xf numFmtId="0" fontId="49" fillId="21" borderId="43" xfId="0" applyFont="1" applyFill="1" applyBorder="1" applyAlignment="1">
      <alignment horizontal="center" vertical="center"/>
    </xf>
    <xf numFmtId="0" fontId="49" fillId="21" borderId="102" xfId="0" applyFont="1" applyFill="1" applyBorder="1" applyAlignment="1">
      <alignment horizontal="center" vertical="center"/>
    </xf>
    <xf numFmtId="0" fontId="49" fillId="21" borderId="30" xfId="0" applyFont="1" applyFill="1" applyBorder="1" applyAlignment="1">
      <alignment horizontal="center" vertical="center"/>
    </xf>
    <xf numFmtId="0" fontId="49" fillId="21" borderId="131" xfId="0" applyFont="1" applyFill="1" applyBorder="1" applyAlignment="1">
      <alignment horizontal="center" vertical="center"/>
    </xf>
    <xf numFmtId="0" fontId="84" fillId="29" borderId="9" xfId="0" applyFont="1" applyFill="1" applyBorder="1" applyAlignment="1">
      <alignment horizontal="center" vertical="center" wrapText="1"/>
    </xf>
    <xf numFmtId="0" fontId="84" fillId="29" borderId="108" xfId="0" applyFont="1" applyFill="1" applyBorder="1" applyAlignment="1">
      <alignment horizontal="center" vertical="center" wrapText="1"/>
    </xf>
    <xf numFmtId="0" fontId="83" fillId="29" borderId="30" xfId="0" applyFont="1" applyFill="1" applyBorder="1" applyAlignment="1">
      <alignment horizontal="center" vertical="center" wrapText="1"/>
    </xf>
    <xf numFmtId="0" fontId="83" fillId="29" borderId="38" xfId="0" applyFont="1" applyFill="1" applyBorder="1" applyAlignment="1">
      <alignment horizontal="center" vertical="center" wrapText="1"/>
    </xf>
    <xf numFmtId="0" fontId="83" fillId="29" borderId="39" xfId="0" applyFont="1" applyFill="1" applyBorder="1" applyAlignment="1">
      <alignment horizontal="center" vertical="center" wrapText="1"/>
    </xf>
    <xf numFmtId="0" fontId="83" fillId="29" borderId="27" xfId="0" applyFont="1" applyFill="1" applyBorder="1" applyAlignment="1">
      <alignment horizontal="center" vertical="center" wrapText="1"/>
    </xf>
    <xf numFmtId="0" fontId="83" fillId="29" borderId="130" xfId="0" applyFont="1" applyFill="1" applyBorder="1" applyAlignment="1">
      <alignment horizontal="center" vertical="center" wrapText="1"/>
    </xf>
    <xf numFmtId="16" fontId="49" fillId="13" borderId="46" xfId="0" applyNumberFormat="1" applyFont="1" applyFill="1" applyBorder="1" applyAlignment="1">
      <alignment horizontal="center" vertical="center"/>
    </xf>
    <xf numFmtId="0" fontId="49" fillId="13" borderId="125" xfId="0" applyFont="1" applyFill="1" applyBorder="1" applyAlignment="1">
      <alignment horizontal="center" vertical="center"/>
    </xf>
    <xf numFmtId="0" fontId="25" fillId="18" borderId="53" xfId="0" applyFont="1" applyFill="1" applyBorder="1" applyAlignment="1">
      <alignment horizontal="center" vertical="center"/>
    </xf>
    <xf numFmtId="0" fontId="25" fillId="18" borderId="54" xfId="0" applyFont="1" applyFill="1" applyBorder="1" applyAlignment="1">
      <alignment horizontal="center" vertical="center"/>
    </xf>
    <xf numFmtId="0" fontId="25" fillId="18" borderId="186" xfId="0" applyFont="1" applyFill="1" applyBorder="1" applyAlignment="1">
      <alignment horizontal="center" vertical="center"/>
    </xf>
    <xf numFmtId="0" fontId="51" fillId="0" borderId="16" xfId="0" applyFont="1" applyBorder="1" applyAlignment="1">
      <alignment wrapText="1"/>
    </xf>
    <xf numFmtId="0" fontId="29" fillId="0" borderId="101" xfId="0" applyFont="1" applyBorder="1" applyAlignment="1">
      <alignment wrapText="1"/>
    </xf>
    <xf numFmtId="0" fontId="29" fillId="0" borderId="103" xfId="0" applyFont="1" applyBorder="1" applyAlignment="1">
      <alignment wrapText="1"/>
    </xf>
    <xf numFmtId="16" fontId="49" fillId="6" borderId="102" xfId="0" applyNumberFormat="1" applyFont="1" applyFill="1" applyBorder="1" applyAlignment="1">
      <alignment horizontal="center" vertical="center"/>
    </xf>
    <xf numFmtId="0" fontId="49" fillId="6" borderId="131" xfId="0" applyFont="1" applyFill="1" applyBorder="1" applyAlignment="1">
      <alignment horizontal="center" vertical="center"/>
    </xf>
    <xf numFmtId="0" fontId="49" fillId="21" borderId="142" xfId="0" applyFont="1" applyFill="1" applyBorder="1" applyAlignment="1">
      <alignment horizontal="center" vertical="center"/>
    </xf>
    <xf numFmtId="0" fontId="49" fillId="21" borderId="93" xfId="0" applyFont="1" applyFill="1" applyBorder="1" applyAlignment="1">
      <alignment horizontal="center" vertical="center"/>
    </xf>
    <xf numFmtId="0" fontId="49" fillId="21" borderId="155" xfId="0" applyFont="1" applyFill="1" applyBorder="1" applyAlignment="1">
      <alignment horizontal="center" vertical="center"/>
    </xf>
    <xf numFmtId="0" fontId="69" fillId="34" borderId="23" xfId="0" applyFont="1" applyFill="1" applyBorder="1" applyAlignment="1">
      <alignment horizontal="center" vertical="center"/>
    </xf>
    <xf numFmtId="0" fontId="69" fillId="34" borderId="37" xfId="0" applyFont="1" applyFill="1" applyBorder="1" applyAlignment="1">
      <alignment horizontal="center" vertical="center"/>
    </xf>
    <xf numFmtId="0" fontId="69" fillId="34" borderId="119" xfId="0" applyFont="1" applyFill="1" applyBorder="1" applyAlignment="1">
      <alignment horizontal="center" vertical="center"/>
    </xf>
    <xf numFmtId="16" fontId="49" fillId="35" borderId="19" xfId="0" applyNumberFormat="1" applyFont="1" applyFill="1" applyBorder="1" applyAlignment="1">
      <alignment horizontal="center" vertical="center"/>
    </xf>
    <xf numFmtId="16" fontId="49" fillId="35" borderId="28" xfId="0" applyNumberFormat="1" applyFont="1" applyFill="1" applyBorder="1" applyAlignment="1">
      <alignment horizontal="center" vertical="center"/>
    </xf>
    <xf numFmtId="16" fontId="49" fillId="35" borderId="122" xfId="0" applyNumberFormat="1" applyFont="1" applyFill="1" applyBorder="1" applyAlignment="1">
      <alignment horizontal="center" vertical="center"/>
    </xf>
    <xf numFmtId="16" fontId="49" fillId="34" borderId="19" xfId="0" applyNumberFormat="1" applyFont="1" applyFill="1" applyBorder="1" applyAlignment="1">
      <alignment horizontal="center" vertical="center"/>
    </xf>
    <xf numFmtId="16" fontId="49" fillId="34" borderId="28" xfId="0" applyNumberFormat="1" applyFont="1" applyFill="1" applyBorder="1" applyAlignment="1">
      <alignment horizontal="center" vertical="center"/>
    </xf>
    <xf numFmtId="16" fontId="49" fillId="34" borderId="122" xfId="0" applyNumberFormat="1" applyFont="1" applyFill="1" applyBorder="1" applyAlignment="1">
      <alignment horizontal="center" vertical="center"/>
    </xf>
    <xf numFmtId="16" fontId="49" fillId="0" borderId="125" xfId="0" applyNumberFormat="1" applyFont="1" applyBorder="1" applyAlignment="1">
      <alignment horizontal="center" vertical="center"/>
    </xf>
    <xf numFmtId="16" fontId="49" fillId="6" borderId="161" xfId="0" applyNumberFormat="1" applyFont="1" applyFill="1" applyBorder="1" applyAlignment="1">
      <alignment horizontal="center" vertical="center"/>
    </xf>
    <xf numFmtId="16" fontId="49" fillId="6" borderId="37" xfId="0" applyNumberFormat="1" applyFont="1" applyFill="1" applyBorder="1" applyAlignment="1">
      <alignment horizontal="center" vertical="center"/>
    </xf>
    <xf numFmtId="16" fontId="49" fillId="6" borderId="213" xfId="0" applyNumberFormat="1" applyFont="1" applyFill="1" applyBorder="1" applyAlignment="1">
      <alignment horizontal="center" vertical="center"/>
    </xf>
    <xf numFmtId="0" fontId="49" fillId="34" borderId="21" xfId="0" applyFont="1" applyFill="1" applyBorder="1" applyAlignment="1">
      <alignment horizontal="center" vertical="center"/>
    </xf>
    <xf numFmtId="0" fontId="49" fillId="34" borderId="13" xfId="0" applyFont="1" applyFill="1" applyBorder="1" applyAlignment="1">
      <alignment horizontal="center" vertical="center"/>
    </xf>
    <xf numFmtId="0" fontId="49" fillId="34" borderId="55" xfId="0" applyFont="1" applyFill="1" applyBorder="1" applyAlignment="1">
      <alignment horizontal="center" vertical="center"/>
    </xf>
    <xf numFmtId="0" fontId="49" fillId="34" borderId="82" xfId="0" applyFont="1" applyFill="1" applyBorder="1" applyAlignment="1">
      <alignment horizontal="center" vertical="center"/>
    </xf>
    <xf numFmtId="0" fontId="49" fillId="34" borderId="74" xfId="0" applyFont="1" applyFill="1" applyBorder="1" applyAlignment="1">
      <alignment horizontal="center" vertical="center"/>
    </xf>
    <xf numFmtId="0" fontId="49" fillId="34" borderId="114" xfId="0" applyFont="1" applyFill="1" applyBorder="1" applyAlignment="1">
      <alignment horizontal="center" vertical="center"/>
    </xf>
    <xf numFmtId="0" fontId="49" fillId="34" borderId="7" xfId="0" applyFont="1" applyFill="1" applyBorder="1" applyAlignment="1">
      <alignment horizontal="center" vertical="center"/>
    </xf>
    <xf numFmtId="0" fontId="49" fillId="34" borderId="0" xfId="0" applyFont="1" applyFill="1" applyAlignment="1">
      <alignment horizontal="center" vertical="center"/>
    </xf>
    <xf numFmtId="0" fontId="49" fillId="34" borderId="54" xfId="0" applyFont="1" applyFill="1" applyBorder="1" applyAlignment="1">
      <alignment horizontal="center" vertical="center"/>
    </xf>
    <xf numFmtId="0" fontId="49" fillId="34" borderId="8" xfId="0" applyFont="1" applyFill="1" applyBorder="1" applyAlignment="1">
      <alignment horizontal="center" vertical="center"/>
    </xf>
    <xf numFmtId="0" fontId="49" fillId="34" borderId="27" xfId="0" applyFont="1" applyFill="1" applyBorder="1" applyAlignment="1">
      <alignment horizontal="center" vertical="center"/>
    </xf>
    <xf numFmtId="0" fontId="49" fillId="34" borderId="121" xfId="0" applyFont="1" applyFill="1" applyBorder="1" applyAlignment="1">
      <alignment horizontal="center" vertical="center"/>
    </xf>
    <xf numFmtId="16" fontId="49" fillId="22" borderId="19" xfId="0" applyNumberFormat="1" applyFont="1" applyFill="1" applyBorder="1" applyAlignment="1">
      <alignment horizontal="center" vertical="center"/>
    </xf>
    <xf numFmtId="16" fontId="49" fillId="22" borderId="28" xfId="0" applyNumberFormat="1" applyFont="1" applyFill="1" applyBorder="1" applyAlignment="1">
      <alignment horizontal="center" vertical="center"/>
    </xf>
    <xf numFmtId="16" fontId="49" fillId="22" borderId="122" xfId="0" applyNumberFormat="1" applyFont="1" applyFill="1" applyBorder="1" applyAlignment="1">
      <alignment horizontal="center" vertical="center"/>
    </xf>
    <xf numFmtId="0" fontId="49" fillId="34" borderId="84" xfId="0" applyFont="1" applyFill="1" applyBorder="1" applyAlignment="1">
      <alignment horizontal="center" vertical="center"/>
    </xf>
    <xf numFmtId="0" fontId="49" fillId="34" borderId="85" xfId="0" applyFont="1" applyFill="1" applyBorder="1" applyAlignment="1">
      <alignment horizontal="center" vertical="center"/>
    </xf>
    <xf numFmtId="0" fontId="49" fillId="34" borderId="164" xfId="0" applyFont="1" applyFill="1" applyBorder="1" applyAlignment="1">
      <alignment horizontal="center" vertical="center"/>
    </xf>
    <xf numFmtId="0" fontId="25" fillId="18" borderId="64" xfId="0" applyFont="1" applyFill="1" applyBorder="1" applyAlignment="1">
      <alignment horizontal="center" vertical="center"/>
    </xf>
    <xf numFmtId="0" fontId="25" fillId="18" borderId="56" xfId="0" applyFont="1" applyFill="1" applyBorder="1" applyAlignment="1">
      <alignment horizontal="center" vertical="center"/>
    </xf>
    <xf numFmtId="0" fontId="25" fillId="18" borderId="57" xfId="0" applyFont="1" applyFill="1" applyBorder="1" applyAlignment="1">
      <alignment horizontal="center" vertical="center"/>
    </xf>
    <xf numFmtId="0" fontId="49" fillId="34" borderId="6" xfId="0" applyFont="1" applyFill="1" applyBorder="1" applyAlignment="1">
      <alignment horizontal="center" vertical="center"/>
    </xf>
    <xf numFmtId="0" fontId="49" fillId="34" borderId="26" xfId="0" applyFont="1" applyFill="1" applyBorder="1" applyAlignment="1">
      <alignment horizontal="center" vertical="center"/>
    </xf>
    <xf numFmtId="0" fontId="49" fillId="34" borderId="115" xfId="0" applyFont="1" applyFill="1" applyBorder="1" applyAlignment="1">
      <alignment horizontal="center" vertical="center"/>
    </xf>
    <xf numFmtId="0" fontId="49" fillId="34" borderId="29" xfId="0" applyFont="1" applyFill="1" applyBorder="1" applyAlignment="1">
      <alignment horizontal="center" vertical="center"/>
    </xf>
    <xf numFmtId="0" fontId="49" fillId="34" borderId="30" xfId="0" applyFont="1" applyFill="1" applyBorder="1" applyAlignment="1">
      <alignment horizontal="center" vertical="center"/>
    </xf>
    <xf numFmtId="0" fontId="49" fillId="34" borderId="120" xfId="0" applyFont="1" applyFill="1" applyBorder="1" applyAlignment="1">
      <alignment horizontal="center" vertical="center"/>
    </xf>
    <xf numFmtId="0" fontId="84" fillId="29" borderId="31" xfId="0" applyFont="1" applyFill="1" applyBorder="1" applyAlignment="1">
      <alignment horizontal="center" vertical="center" wrapText="1"/>
    </xf>
    <xf numFmtId="0" fontId="84" fillId="29" borderId="134" xfId="0" applyFont="1" applyFill="1" applyBorder="1" applyAlignment="1">
      <alignment horizontal="center" vertical="center" wrapText="1"/>
    </xf>
    <xf numFmtId="0" fontId="83" fillId="29" borderId="15" xfId="0" applyFont="1" applyFill="1" applyBorder="1" applyAlignment="1">
      <alignment horizontal="center" vertical="center" wrapText="1"/>
    </xf>
    <xf numFmtId="0" fontId="83" fillId="29" borderId="16" xfId="0" applyFont="1" applyFill="1" applyBorder="1" applyAlignment="1">
      <alignment horizontal="center" vertical="center" wrapText="1"/>
    </xf>
    <xf numFmtId="0" fontId="84" fillId="29" borderId="196" xfId="0" applyFont="1" applyFill="1" applyBorder="1" applyAlignment="1">
      <alignment horizontal="center" vertical="center" wrapText="1"/>
    </xf>
    <xf numFmtId="16" fontId="49" fillId="13" borderId="142" xfId="0" applyNumberFormat="1" applyFont="1" applyFill="1" applyBorder="1" applyAlignment="1">
      <alignment horizontal="center" vertical="center"/>
    </xf>
    <xf numFmtId="16" fontId="49" fillId="13" borderId="155" xfId="0" applyNumberFormat="1" applyFont="1" applyFill="1" applyBorder="1" applyAlignment="1">
      <alignment horizontal="center" vertical="center"/>
    </xf>
    <xf numFmtId="0" fontId="49" fillId="34" borderId="8" xfId="0" applyFont="1" applyFill="1" applyBorder="1" applyAlignment="1">
      <alignment horizontal="center" vertical="center" wrapText="1"/>
    </xf>
    <xf numFmtId="0" fontId="49" fillId="34" borderId="27" xfId="0" applyFont="1" applyFill="1" applyBorder="1" applyAlignment="1">
      <alignment horizontal="center" vertical="center" wrapText="1"/>
    </xf>
    <xf numFmtId="0" fontId="49" fillId="34" borderId="121" xfId="0" applyFont="1" applyFill="1" applyBorder="1" applyAlignment="1">
      <alignment horizontal="center" vertical="center" wrapText="1"/>
    </xf>
    <xf numFmtId="0" fontId="46" fillId="29" borderId="18" xfId="0" applyFont="1" applyFill="1" applyBorder="1" applyAlignment="1">
      <alignment horizontal="right"/>
    </xf>
    <xf numFmtId="0" fontId="46" fillId="29" borderId="15" xfId="0" applyFont="1" applyFill="1" applyBorder="1" applyAlignment="1">
      <alignment horizontal="right"/>
    </xf>
    <xf numFmtId="0" fontId="46" fillId="29" borderId="150" xfId="0" applyFont="1" applyFill="1" applyBorder="1" applyAlignment="1">
      <alignment horizontal="right"/>
    </xf>
    <xf numFmtId="0" fontId="78" fillId="0" borderId="189" xfId="0" applyFont="1" applyBorder="1" applyAlignment="1">
      <alignment wrapText="1"/>
    </xf>
    <xf numFmtId="0" fontId="78" fillId="0" borderId="15" xfId="0" applyFont="1" applyBorder="1" applyAlignment="1">
      <alignment wrapText="1"/>
    </xf>
    <xf numFmtId="0" fontId="78" fillId="0" borderId="150" xfId="0" applyFont="1" applyBorder="1" applyAlignment="1">
      <alignment wrapText="1"/>
    </xf>
    <xf numFmtId="0" fontId="51" fillId="6" borderId="189" xfId="0" applyFont="1" applyFill="1" applyBorder="1" applyAlignment="1">
      <alignment wrapText="1"/>
    </xf>
    <xf numFmtId="0" fontId="51" fillId="6" borderId="15" xfId="0" applyFont="1" applyFill="1" applyBorder="1" applyAlignment="1">
      <alignment wrapText="1"/>
    </xf>
    <xf numFmtId="0" fontId="51" fillId="6" borderId="150" xfId="0" applyFont="1" applyFill="1" applyBorder="1" applyAlignment="1">
      <alignment wrapText="1"/>
    </xf>
    <xf numFmtId="0" fontId="97" fillId="34" borderId="23" xfId="0" applyFont="1" applyFill="1" applyBorder="1" applyAlignment="1">
      <alignment horizontal="center" vertical="center"/>
    </xf>
    <xf numFmtId="0" fontId="97" fillId="34" borderId="37" xfId="0" applyFont="1" applyFill="1" applyBorder="1" applyAlignment="1">
      <alignment horizontal="center" vertical="center"/>
    </xf>
    <xf numFmtId="0" fontId="97" fillId="34" borderId="119" xfId="0" applyFont="1" applyFill="1" applyBorder="1" applyAlignment="1">
      <alignment horizontal="center" vertical="center"/>
    </xf>
    <xf numFmtId="0" fontId="49" fillId="34" borderId="28" xfId="0" applyFont="1" applyFill="1" applyBorder="1" applyAlignment="1">
      <alignment horizontal="center" vertical="center"/>
    </xf>
    <xf numFmtId="0" fontId="49" fillId="34" borderId="122" xfId="0" applyFont="1" applyFill="1" applyBorder="1" applyAlignment="1">
      <alignment horizontal="center" vertical="center"/>
    </xf>
    <xf numFmtId="0" fontId="76" fillId="29" borderId="9" xfId="0" applyFont="1" applyFill="1" applyBorder="1" applyAlignment="1">
      <alignment horizontal="center" wrapText="1"/>
    </xf>
    <xf numFmtId="0" fontId="84" fillId="29" borderId="31" xfId="0" applyFont="1" applyFill="1" applyBorder="1" applyAlignment="1">
      <alignment horizontal="center" wrapText="1"/>
    </xf>
    <xf numFmtId="0" fontId="84" fillId="29" borderId="134" xfId="0" applyFont="1" applyFill="1" applyBorder="1" applyAlignment="1">
      <alignment horizontal="center" wrapText="1"/>
    </xf>
    <xf numFmtId="0" fontId="83" fillId="29" borderId="15" xfId="0" applyFont="1" applyFill="1" applyBorder="1" applyAlignment="1">
      <alignment horizontal="center" wrapText="1"/>
    </xf>
    <xf numFmtId="0" fontId="83" fillId="29" borderId="16" xfId="0" applyFont="1" applyFill="1" applyBorder="1" applyAlignment="1">
      <alignment horizontal="center" wrapText="1"/>
    </xf>
    <xf numFmtId="0" fontId="84" fillId="29" borderId="3" xfId="0" applyFont="1" applyFill="1" applyBorder="1" applyAlignment="1">
      <alignment horizontal="center" wrapText="1"/>
    </xf>
    <xf numFmtId="16" fontId="49" fillId="34" borderId="217" xfId="0" applyNumberFormat="1" applyFont="1" applyFill="1" applyBorder="1" applyAlignment="1">
      <alignment horizontal="center" vertical="center"/>
    </xf>
    <xf numFmtId="16" fontId="49" fillId="34" borderId="140" xfId="0" applyNumberFormat="1" applyFont="1" applyFill="1" applyBorder="1" applyAlignment="1">
      <alignment horizontal="center" vertical="center"/>
    </xf>
    <xf numFmtId="16" fontId="49" fillId="34" borderId="218" xfId="0" applyNumberFormat="1" applyFont="1" applyFill="1" applyBorder="1" applyAlignment="1">
      <alignment horizontal="center" vertical="center"/>
    </xf>
    <xf numFmtId="16" fontId="49" fillId="34" borderId="47" xfId="0" applyNumberFormat="1" applyFont="1" applyFill="1" applyBorder="1" applyAlignment="1">
      <alignment horizontal="center" vertical="center"/>
    </xf>
    <xf numFmtId="16" fontId="49" fillId="34" borderId="48" xfId="0" applyNumberFormat="1" applyFont="1" applyFill="1" applyBorder="1" applyAlignment="1">
      <alignment horizontal="center" vertical="center"/>
    </xf>
    <xf numFmtId="16" fontId="49" fillId="34" borderId="49" xfId="0" applyNumberFormat="1" applyFont="1" applyFill="1" applyBorder="1" applyAlignment="1">
      <alignment horizontal="center" vertical="center"/>
    </xf>
    <xf numFmtId="0" fontId="49" fillId="34" borderId="214" xfId="0" applyFont="1" applyFill="1" applyBorder="1" applyAlignment="1">
      <alignment horizontal="center" vertical="center"/>
    </xf>
    <xf numFmtId="0" fontId="49" fillId="34" borderId="215" xfId="0" applyFont="1" applyFill="1" applyBorder="1" applyAlignment="1">
      <alignment horizontal="center" vertical="center"/>
    </xf>
    <xf numFmtId="0" fontId="49" fillId="34" borderId="216" xfId="0" applyFont="1" applyFill="1" applyBorder="1" applyAlignment="1">
      <alignment horizontal="center" vertical="center"/>
    </xf>
    <xf numFmtId="0" fontId="49" fillId="34" borderId="23" xfId="0" applyFont="1" applyFill="1" applyBorder="1" applyAlignment="1">
      <alignment horizontal="center" vertical="center"/>
    </xf>
    <xf numFmtId="0" fontId="49" fillId="34" borderId="37" xfId="0" applyFont="1" applyFill="1" applyBorder="1" applyAlignment="1">
      <alignment horizontal="center" vertical="center"/>
    </xf>
    <xf numFmtId="0" fontId="49" fillId="34" borderId="119" xfId="0" applyFont="1" applyFill="1" applyBorder="1" applyAlignment="1">
      <alignment horizontal="center" vertical="center"/>
    </xf>
    <xf numFmtId="0" fontId="88" fillId="0" borderId="189" xfId="0" applyFont="1" applyBorder="1" applyAlignment="1">
      <alignment wrapText="1"/>
    </xf>
    <xf numFmtId="0" fontId="25" fillId="2" borderId="21" xfId="0" applyFont="1" applyFill="1" applyBorder="1" applyAlignment="1">
      <alignment horizontal="center" vertical="center"/>
    </xf>
    <xf numFmtId="0" fontId="25" fillId="2" borderId="13" xfId="0" applyFont="1" applyFill="1" applyBorder="1" applyAlignment="1">
      <alignment horizontal="center" vertical="center"/>
    </xf>
    <xf numFmtId="0" fontId="25" fillId="2" borderId="25" xfId="0" applyFont="1" applyFill="1" applyBorder="1" applyAlignment="1">
      <alignment horizontal="center" vertical="center"/>
    </xf>
    <xf numFmtId="0" fontId="25" fillId="2" borderId="82" xfId="0" applyFont="1" applyFill="1" applyBorder="1" applyAlignment="1">
      <alignment horizontal="center" vertical="center"/>
    </xf>
    <xf numFmtId="0" fontId="25" fillId="2" borderId="74" xfId="0" applyFont="1" applyFill="1" applyBorder="1" applyAlignment="1">
      <alignment horizontal="center" vertical="center"/>
    </xf>
    <xf numFmtId="0" fontId="25" fillId="2" borderId="83" xfId="0" applyFont="1" applyFill="1" applyBorder="1" applyAlignment="1">
      <alignment horizontal="center" vertical="center"/>
    </xf>
    <xf numFmtId="16" fontId="25" fillId="2" borderId="92" xfId="0" applyNumberFormat="1" applyFont="1" applyFill="1" applyBorder="1" applyAlignment="1">
      <alignment horizontal="center" vertical="center"/>
    </xf>
    <xf numFmtId="16" fontId="25" fillId="2" borderId="93" xfId="0" applyNumberFormat="1" applyFont="1" applyFill="1" applyBorder="1" applyAlignment="1">
      <alignment horizontal="center" vertical="center"/>
    </xf>
    <xf numFmtId="16" fontId="25" fillId="2" borderId="94" xfId="0" applyNumberFormat="1" applyFont="1" applyFill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5" fillId="2" borderId="7" xfId="0" quotePrefix="1" applyFont="1" applyFill="1" applyBorder="1" applyAlignment="1">
      <alignment horizontal="center" vertical="center"/>
    </xf>
    <xf numFmtId="0" fontId="25" fillId="2" borderId="17" xfId="0" applyFont="1" applyFill="1" applyBorder="1" applyAlignment="1">
      <alignment horizontal="center" vertical="center"/>
    </xf>
    <xf numFmtId="0" fontId="25" fillId="2" borderId="18" xfId="0" applyFont="1" applyFill="1" applyBorder="1" applyAlignment="1">
      <alignment horizontal="center" vertical="center"/>
    </xf>
    <xf numFmtId="0" fontId="25" fillId="2" borderId="16" xfId="0" applyFont="1" applyFill="1" applyBorder="1" applyAlignment="1">
      <alignment horizontal="center" vertical="center"/>
    </xf>
    <xf numFmtId="0" fontId="9" fillId="4" borderId="46" xfId="2" applyFont="1" applyFill="1" applyBorder="1" applyAlignment="1">
      <alignment horizontal="center" vertical="center" wrapText="1"/>
    </xf>
    <xf numFmtId="0" fontId="9" fillId="4" borderId="106" xfId="2" applyFont="1" applyFill="1" applyBorder="1" applyAlignment="1">
      <alignment horizontal="center" vertical="center" wrapText="1"/>
    </xf>
    <xf numFmtId="0" fontId="25" fillId="2" borderId="84" xfId="0" applyFont="1" applyFill="1" applyBorder="1" applyAlignment="1">
      <alignment horizontal="center" vertical="center"/>
    </xf>
    <xf numFmtId="0" fontId="25" fillId="2" borderId="85" xfId="0" applyFont="1" applyFill="1" applyBorder="1" applyAlignment="1">
      <alignment horizontal="center" vertical="center"/>
    </xf>
    <xf numFmtId="0" fontId="25" fillId="2" borderId="86" xfId="0" applyFont="1" applyFill="1" applyBorder="1" applyAlignment="1">
      <alignment horizontal="center" vertical="center"/>
    </xf>
    <xf numFmtId="0" fontId="0" fillId="0" borderId="51" xfId="0" quotePrefix="1" applyBorder="1" applyAlignment="1">
      <alignment horizontal="center" vertical="center"/>
    </xf>
    <xf numFmtId="0" fontId="0" fillId="0" borderId="54" xfId="0" quotePrefix="1" applyBorder="1" applyAlignment="1">
      <alignment horizontal="center" vertical="center"/>
    </xf>
    <xf numFmtId="0" fontId="25" fillId="2" borderId="0" xfId="0" quotePrefix="1" applyFont="1" applyFill="1" applyAlignment="1">
      <alignment horizontal="center" vertical="center"/>
    </xf>
    <xf numFmtId="0" fontId="25" fillId="2" borderId="44" xfId="0" quotePrefix="1" applyFont="1" applyFill="1" applyBorder="1" applyAlignment="1">
      <alignment horizontal="center" vertical="center"/>
    </xf>
    <xf numFmtId="0" fontId="25" fillId="2" borderId="95" xfId="0" applyFont="1" applyFill="1" applyBorder="1" applyAlignment="1">
      <alignment horizontal="center" vertical="center"/>
    </xf>
    <xf numFmtId="0" fontId="25" fillId="2" borderId="96" xfId="0" applyFont="1" applyFill="1" applyBorder="1" applyAlignment="1">
      <alignment horizontal="center" vertical="center"/>
    </xf>
    <xf numFmtId="0" fontId="25" fillId="2" borderId="97" xfId="0" applyFont="1" applyFill="1" applyBorder="1" applyAlignment="1">
      <alignment horizontal="center" vertical="center"/>
    </xf>
    <xf numFmtId="16" fontId="25" fillId="2" borderId="76" xfId="0" applyNumberFormat="1" applyFont="1" applyFill="1" applyBorder="1" applyAlignment="1">
      <alignment horizontal="center" vertical="center"/>
    </xf>
    <xf numFmtId="16" fontId="25" fillId="2" borderId="75" xfId="0" applyNumberFormat="1" applyFont="1" applyFill="1" applyBorder="1" applyAlignment="1">
      <alignment horizontal="center" vertical="center"/>
    </xf>
    <xf numFmtId="16" fontId="25" fillId="2" borderId="116" xfId="0" applyNumberFormat="1" applyFont="1" applyFill="1" applyBorder="1" applyAlignment="1">
      <alignment horizontal="center" vertical="center"/>
    </xf>
    <xf numFmtId="16" fontId="25" fillId="2" borderId="8" xfId="0" applyNumberFormat="1" applyFont="1" applyFill="1" applyBorder="1" applyAlignment="1">
      <alignment horizontal="center" vertical="center"/>
    </xf>
    <xf numFmtId="16" fontId="25" fillId="2" borderId="27" xfId="0" applyNumberFormat="1" applyFont="1" applyFill="1" applyBorder="1" applyAlignment="1">
      <alignment horizontal="center" vertical="center"/>
    </xf>
    <xf numFmtId="16" fontId="25" fillId="2" borderId="11" xfId="0" applyNumberFormat="1" applyFont="1" applyFill="1" applyBorder="1" applyAlignment="1">
      <alignment horizontal="center" vertical="center"/>
    </xf>
    <xf numFmtId="0" fontId="25" fillId="2" borderId="76" xfId="0" applyFont="1" applyFill="1" applyBorder="1" applyAlignment="1">
      <alignment horizontal="center" vertical="center"/>
    </xf>
    <xf numFmtId="0" fontId="25" fillId="2" borderId="75" xfId="0" applyFont="1" applyFill="1" applyBorder="1" applyAlignment="1">
      <alignment horizontal="center" vertical="center"/>
    </xf>
    <xf numFmtId="0" fontId="25" fillId="2" borderId="116" xfId="0" applyFont="1" applyFill="1" applyBorder="1" applyAlignment="1">
      <alignment horizontal="center" vertical="center"/>
    </xf>
    <xf numFmtId="16" fontId="28" fillId="4" borderId="14" xfId="2" applyNumberFormat="1" applyFont="1" applyFill="1" applyBorder="1" applyAlignment="1">
      <alignment horizontal="right" vertical="center"/>
    </xf>
    <xf numFmtId="0" fontId="0" fillId="0" borderId="17" xfId="0" applyBorder="1" applyAlignment="1">
      <alignment horizontal="left"/>
    </xf>
    <xf numFmtId="16" fontId="25" fillId="2" borderId="89" xfId="0" applyNumberFormat="1" applyFont="1" applyFill="1" applyBorder="1" applyAlignment="1">
      <alignment horizontal="center" vertical="center"/>
    </xf>
    <xf numFmtId="16" fontId="25" fillId="2" borderId="90" xfId="0" applyNumberFormat="1" applyFont="1" applyFill="1" applyBorder="1" applyAlignment="1">
      <alignment horizontal="center" vertical="center"/>
    </xf>
    <xf numFmtId="16" fontId="25" fillId="2" borderId="9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16" fontId="25" fillId="2" borderId="29" xfId="0" applyNumberFormat="1" applyFont="1" applyFill="1" applyBorder="1" applyAlignment="1">
      <alignment horizontal="center" vertical="center"/>
    </xf>
    <xf numFmtId="16" fontId="25" fillId="2" borderId="30" xfId="0" applyNumberFormat="1" applyFont="1" applyFill="1" applyBorder="1" applyAlignment="1">
      <alignment horizontal="center" vertical="center"/>
    </xf>
    <xf numFmtId="16" fontId="25" fillId="2" borderId="1" xfId="0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center" vertical="center" wrapText="1"/>
    </xf>
    <xf numFmtId="16" fontId="28" fillId="2" borderId="23" xfId="0" applyNumberFormat="1" applyFont="1" applyFill="1" applyBorder="1" applyAlignment="1">
      <alignment horizontal="center" vertical="center"/>
    </xf>
    <xf numFmtId="16" fontId="25" fillId="2" borderId="31" xfId="0" applyNumberFormat="1" applyFont="1" applyFill="1" applyBorder="1" applyAlignment="1">
      <alignment horizontal="center" vertical="center"/>
    </xf>
    <xf numFmtId="16" fontId="25" fillId="2" borderId="35" xfId="0" applyNumberFormat="1" applyFont="1" applyFill="1" applyBorder="1" applyAlignment="1">
      <alignment horizontal="center" vertical="center"/>
    </xf>
    <xf numFmtId="16" fontId="25" fillId="2" borderId="36" xfId="0" applyNumberFormat="1" applyFont="1" applyFill="1" applyBorder="1" applyAlignment="1">
      <alignment horizontal="center" vertical="center"/>
    </xf>
    <xf numFmtId="16" fontId="25" fillId="19" borderId="23" xfId="0" applyNumberFormat="1" applyFont="1" applyFill="1" applyBorder="1" applyAlignment="1">
      <alignment horizontal="center" vertical="center"/>
    </xf>
    <xf numFmtId="16" fontId="25" fillId="19" borderId="37" xfId="0" applyNumberFormat="1" applyFont="1" applyFill="1" applyBorder="1" applyAlignment="1">
      <alignment horizontal="center" vertical="center"/>
    </xf>
    <xf numFmtId="16" fontId="25" fillId="19" borderId="24" xfId="0" applyNumberFormat="1" applyFont="1" applyFill="1" applyBorder="1" applyAlignment="1">
      <alignment horizontal="center" vertical="center"/>
    </xf>
    <xf numFmtId="16" fontId="25" fillId="19" borderId="19" xfId="0" applyNumberFormat="1" applyFont="1" applyFill="1" applyBorder="1" applyAlignment="1">
      <alignment horizontal="center" vertical="center"/>
    </xf>
    <xf numFmtId="16" fontId="25" fillId="19" borderId="28" xfId="0" applyNumberFormat="1" applyFont="1" applyFill="1" applyBorder="1" applyAlignment="1">
      <alignment horizontal="center" vertical="center"/>
    </xf>
    <xf numFmtId="16" fontId="25" fillId="19" borderId="20" xfId="0" applyNumberFormat="1" applyFont="1" applyFill="1" applyBorder="1" applyAlignment="1">
      <alignment horizontal="center" vertical="center"/>
    </xf>
    <xf numFmtId="16" fontId="25" fillId="5" borderId="19" xfId="0" applyNumberFormat="1" applyFont="1" applyFill="1" applyBorder="1" applyAlignment="1">
      <alignment horizontal="center" vertical="center"/>
    </xf>
    <xf numFmtId="16" fontId="25" fillId="5" borderId="28" xfId="0" applyNumberFormat="1" applyFont="1" applyFill="1" applyBorder="1" applyAlignment="1">
      <alignment horizontal="center" vertical="center"/>
    </xf>
    <xf numFmtId="16" fontId="25" fillId="5" borderId="20" xfId="0" applyNumberFormat="1" applyFont="1" applyFill="1" applyBorder="1" applyAlignment="1">
      <alignment horizontal="center" vertical="center"/>
    </xf>
    <xf numFmtId="0" fontId="49" fillId="5" borderId="28" xfId="0" applyFont="1" applyFill="1" applyBorder="1" applyAlignment="1">
      <alignment horizontal="center" vertical="center"/>
    </xf>
    <xf numFmtId="0" fontId="49" fillId="5" borderId="122" xfId="0" applyFont="1" applyFill="1" applyBorder="1" applyAlignment="1">
      <alignment horizontal="center" vertical="center"/>
    </xf>
    <xf numFmtId="16" fontId="25" fillId="6" borderId="19" xfId="0" applyNumberFormat="1" applyFont="1" applyFill="1" applyBorder="1" applyAlignment="1">
      <alignment horizontal="center" vertical="center"/>
    </xf>
    <xf numFmtId="16" fontId="25" fillId="6" borderId="28" xfId="0" applyNumberFormat="1" applyFont="1" applyFill="1" applyBorder="1" applyAlignment="1">
      <alignment horizontal="center" vertical="center"/>
    </xf>
    <xf numFmtId="16" fontId="25" fillId="6" borderId="20" xfId="0" applyNumberFormat="1" applyFont="1" applyFill="1" applyBorder="1" applyAlignment="1">
      <alignment horizontal="center" vertical="center"/>
    </xf>
    <xf numFmtId="0" fontId="78" fillId="0" borderId="18" xfId="0" applyFont="1" applyBorder="1" applyAlignment="1">
      <alignment horizontal="left" vertical="top" wrapText="1"/>
    </xf>
    <xf numFmtId="0" fontId="78" fillId="0" borderId="15" xfId="0" applyFont="1" applyBorder="1" applyAlignment="1">
      <alignment horizontal="left" vertical="top" wrapText="1"/>
    </xf>
    <xf numFmtId="0" fontId="78" fillId="0" borderId="16" xfId="0" applyFont="1" applyBorder="1" applyAlignment="1">
      <alignment horizontal="left" vertical="top" wrapText="1"/>
    </xf>
    <xf numFmtId="16" fontId="46" fillId="4" borderId="15" xfId="2" applyNumberFormat="1" applyFont="1" applyFill="1" applyBorder="1" applyAlignment="1">
      <alignment horizontal="right" vertical="center"/>
    </xf>
    <xf numFmtId="16" fontId="46" fillId="4" borderId="16" xfId="2" applyNumberFormat="1" applyFont="1" applyFill="1" applyBorder="1" applyAlignment="1">
      <alignment horizontal="right" vertical="center"/>
    </xf>
    <xf numFmtId="0" fontId="49" fillId="6" borderId="122" xfId="0" applyFont="1" applyFill="1" applyBorder="1" applyAlignment="1">
      <alignment horizontal="center" vertical="center"/>
    </xf>
    <xf numFmtId="0" fontId="25" fillId="19" borderId="7" xfId="0" applyFont="1" applyFill="1" applyBorder="1" applyAlignment="1">
      <alignment horizontal="center" vertical="center"/>
    </xf>
    <xf numFmtId="0" fontId="25" fillId="19" borderId="0" xfId="0" applyFont="1" applyFill="1" applyAlignment="1">
      <alignment horizontal="center" vertical="center"/>
    </xf>
    <xf numFmtId="0" fontId="25" fillId="19" borderId="2" xfId="0" applyFont="1" applyFill="1" applyBorder="1" applyAlignment="1">
      <alignment horizontal="center" vertical="center"/>
    </xf>
    <xf numFmtId="0" fontId="25" fillId="19" borderId="8" xfId="0" applyFont="1" applyFill="1" applyBorder="1" applyAlignment="1">
      <alignment horizontal="center" vertical="center"/>
    </xf>
    <xf numFmtId="0" fontId="25" fillId="19" borderId="27" xfId="0" applyFont="1" applyFill="1" applyBorder="1" applyAlignment="1">
      <alignment horizontal="center" vertical="center"/>
    </xf>
    <xf numFmtId="0" fontId="25" fillId="19" borderId="11" xfId="0" applyFont="1" applyFill="1" applyBorder="1" applyAlignment="1">
      <alignment horizontal="center" vertical="center"/>
    </xf>
    <xf numFmtId="0" fontId="25" fillId="19" borderId="6" xfId="0" applyFont="1" applyFill="1" applyBorder="1" applyAlignment="1">
      <alignment horizontal="center" vertical="center"/>
    </xf>
    <xf numFmtId="0" fontId="25" fillId="19" borderId="26" xfId="0" applyFont="1" applyFill="1" applyBorder="1" applyAlignment="1">
      <alignment horizontal="center" vertical="center"/>
    </xf>
    <xf numFmtId="0" fontId="25" fillId="19" borderId="10" xfId="0" applyFont="1" applyFill="1" applyBorder="1" applyAlignment="1">
      <alignment horizontal="center" vertical="center"/>
    </xf>
    <xf numFmtId="0" fontId="25" fillId="19" borderId="29" xfId="0" applyFont="1" applyFill="1" applyBorder="1" applyAlignment="1">
      <alignment horizontal="center" vertical="center"/>
    </xf>
    <xf numFmtId="0" fontId="25" fillId="19" borderId="30" xfId="0" applyFont="1" applyFill="1" applyBorder="1" applyAlignment="1">
      <alignment horizontal="center" vertical="center"/>
    </xf>
    <xf numFmtId="0" fontId="25" fillId="19" borderId="1" xfId="0" applyFont="1" applyFill="1" applyBorder="1" applyAlignment="1">
      <alignment horizontal="center" vertical="center"/>
    </xf>
    <xf numFmtId="0" fontId="25" fillId="19" borderId="8" xfId="0" applyFont="1" applyFill="1" applyBorder="1" applyAlignment="1">
      <alignment horizontal="center" vertical="center" wrapText="1"/>
    </xf>
    <xf numFmtId="0" fontId="25" fillId="19" borderId="27" xfId="0" applyFont="1" applyFill="1" applyBorder="1" applyAlignment="1">
      <alignment horizontal="center" vertical="center" wrapText="1"/>
    </xf>
    <xf numFmtId="0" fontId="25" fillId="19" borderId="11" xfId="0" applyFont="1" applyFill="1" applyBorder="1" applyAlignment="1">
      <alignment horizontal="center" vertical="center" wrapText="1"/>
    </xf>
    <xf numFmtId="0" fontId="42" fillId="13" borderId="99" xfId="0" applyFont="1" applyFill="1" applyBorder="1" applyAlignment="1">
      <alignment horizontal="center" vertical="center"/>
    </xf>
    <xf numFmtId="0" fontId="42" fillId="13" borderId="90" xfId="0" applyFont="1" applyFill="1" applyBorder="1" applyAlignment="1">
      <alignment horizontal="center" vertical="center"/>
    </xf>
    <xf numFmtId="0" fontId="42" fillId="13" borderId="107" xfId="0" applyFont="1" applyFill="1" applyBorder="1" applyAlignment="1">
      <alignment horizontal="center" vertical="center"/>
    </xf>
    <xf numFmtId="0" fontId="29" fillId="13" borderId="40" xfId="0" applyFont="1" applyFill="1" applyBorder="1" applyAlignment="1">
      <alignment horizontal="center" vertical="center"/>
    </xf>
    <xf numFmtId="0" fontId="29" fillId="13" borderId="74" xfId="0" applyFont="1" applyFill="1" applyBorder="1" applyAlignment="1">
      <alignment horizontal="center" vertical="center"/>
    </xf>
    <xf numFmtId="0" fontId="29" fillId="13" borderId="43" xfId="0" applyFont="1" applyFill="1" applyBorder="1" applyAlignment="1">
      <alignment horizontal="center" vertical="center"/>
    </xf>
    <xf numFmtId="0" fontId="49" fillId="13" borderId="156" xfId="0" applyFont="1" applyFill="1" applyBorder="1" applyAlignment="1">
      <alignment horizontal="center" vertical="center"/>
    </xf>
    <xf numFmtId="0" fontId="49" fillId="13" borderId="43" xfId="0" applyFont="1" applyFill="1" applyBorder="1" applyAlignment="1">
      <alignment horizontal="center" vertical="center"/>
    </xf>
    <xf numFmtId="0" fontId="49" fillId="13" borderId="101" xfId="0" applyFont="1" applyFill="1" applyBorder="1" applyAlignment="1">
      <alignment horizontal="center" vertical="center"/>
    </xf>
    <xf numFmtId="0" fontId="49" fillId="13" borderId="44" xfId="0" applyFont="1" applyFill="1" applyBorder="1" applyAlignment="1">
      <alignment horizontal="center" vertical="center"/>
    </xf>
    <xf numFmtId="0" fontId="49" fillId="13" borderId="103" xfId="0" applyFont="1" applyFill="1" applyBorder="1" applyAlignment="1">
      <alignment horizontal="center" vertical="center"/>
    </xf>
    <xf numFmtId="0" fontId="49" fillId="13" borderId="130" xfId="0" applyFont="1" applyFill="1" applyBorder="1" applyAlignment="1">
      <alignment horizontal="center" vertical="center"/>
    </xf>
    <xf numFmtId="16" fontId="49" fillId="5" borderId="46" xfId="0" applyNumberFormat="1" applyFont="1" applyFill="1" applyBorder="1" applyAlignment="1">
      <alignment horizontal="center" vertical="center"/>
    </xf>
    <xf numFmtId="0" fontId="49" fillId="5" borderId="106" xfId="0" applyFont="1" applyFill="1" applyBorder="1" applyAlignment="1">
      <alignment horizontal="center" vertical="center"/>
    </xf>
    <xf numFmtId="0" fontId="29" fillId="13" borderId="76" xfId="0" applyFont="1" applyFill="1" applyBorder="1" applyAlignment="1">
      <alignment horizontal="center" vertical="center"/>
    </xf>
    <xf numFmtId="0" fontId="29" fillId="13" borderId="75" xfId="0" applyFont="1" applyFill="1" applyBorder="1" applyAlignment="1">
      <alignment horizontal="center" vertical="center"/>
    </xf>
    <xf numFmtId="0" fontId="29" fillId="13" borderId="116" xfId="0" applyFont="1" applyFill="1" applyBorder="1" applyAlignment="1">
      <alignment horizontal="center" vertical="center"/>
    </xf>
    <xf numFmtId="0" fontId="49" fillId="13" borderId="102" xfId="0" applyFont="1" applyFill="1" applyBorder="1" applyAlignment="1">
      <alignment horizontal="center" vertical="center"/>
    </xf>
    <xf numFmtId="0" fontId="49" fillId="13" borderId="131" xfId="0" applyFont="1" applyFill="1" applyBorder="1" applyAlignment="1">
      <alignment horizontal="center" vertical="center"/>
    </xf>
    <xf numFmtId="0" fontId="71" fillId="29" borderId="18" xfId="0" applyFont="1" applyFill="1" applyBorder="1" applyAlignment="1">
      <alignment horizontal="right"/>
    </xf>
    <xf numFmtId="0" fontId="71" fillId="29" borderId="15" xfId="0" applyFont="1" applyFill="1" applyBorder="1" applyAlignment="1">
      <alignment horizontal="right"/>
    </xf>
    <xf numFmtId="0" fontId="83" fillId="29" borderId="65" xfId="0" applyFont="1" applyFill="1" applyBorder="1" applyAlignment="1">
      <alignment horizontal="center" vertical="center" wrapText="1"/>
    </xf>
    <xf numFmtId="0" fontId="84" fillId="29" borderId="35" xfId="0" applyFont="1" applyFill="1" applyBorder="1" applyAlignment="1">
      <alignment horizontal="center" vertical="center" wrapText="1"/>
    </xf>
    <xf numFmtId="0" fontId="81" fillId="33" borderId="25" xfId="0" applyFont="1" applyFill="1" applyBorder="1" applyAlignment="1">
      <alignment horizontal="left" wrapText="1"/>
    </xf>
    <xf numFmtId="0" fontId="81" fillId="33" borderId="2" xfId="0" applyFont="1" applyFill="1" applyBorder="1" applyAlignment="1">
      <alignment horizontal="left" wrapText="1"/>
    </xf>
    <xf numFmtId="0" fontId="29" fillId="0" borderId="16" xfId="0" applyFont="1" applyBorder="1" applyAlignment="1">
      <alignment wrapText="1"/>
    </xf>
    <xf numFmtId="0" fontId="29" fillId="6" borderId="76" xfId="0" applyFont="1" applyFill="1" applyBorder="1" applyAlignment="1">
      <alignment horizontal="center" vertical="center"/>
    </xf>
    <xf numFmtId="0" fontId="29" fillId="6" borderId="75" xfId="0" applyFont="1" applyFill="1" applyBorder="1" applyAlignment="1">
      <alignment horizontal="center" vertical="center"/>
    </xf>
    <xf numFmtId="0" fontId="29" fillId="6" borderId="116" xfId="0" applyFont="1" applyFill="1" applyBorder="1" applyAlignment="1">
      <alignment horizontal="center" vertical="center"/>
    </xf>
    <xf numFmtId="0" fontId="49" fillId="6" borderId="102" xfId="0" applyFont="1" applyFill="1" applyBorder="1" applyAlignment="1">
      <alignment horizontal="center" vertical="center"/>
    </xf>
    <xf numFmtId="0" fontId="49" fillId="6" borderId="101" xfId="0" applyFont="1" applyFill="1" applyBorder="1" applyAlignment="1">
      <alignment horizontal="center" vertical="center"/>
    </xf>
    <xf numFmtId="0" fontId="49" fillId="6" borderId="44" xfId="0" applyFont="1" applyFill="1" applyBorder="1" applyAlignment="1">
      <alignment horizontal="center" vertical="center"/>
    </xf>
    <xf numFmtId="0" fontId="49" fillId="6" borderId="103" xfId="0" applyFont="1" applyFill="1" applyBorder="1" applyAlignment="1">
      <alignment horizontal="center" vertical="center"/>
    </xf>
    <xf numFmtId="0" fontId="49" fillId="6" borderId="130" xfId="0" applyFont="1" applyFill="1" applyBorder="1" applyAlignment="1">
      <alignment horizontal="center" vertical="center"/>
    </xf>
    <xf numFmtId="0" fontId="53" fillId="5" borderId="18" xfId="0" applyFont="1" applyFill="1" applyBorder="1" applyAlignment="1">
      <alignment horizontal="right"/>
    </xf>
    <xf numFmtId="0" fontId="53" fillId="5" borderId="15" xfId="0" applyFont="1" applyFill="1" applyBorder="1" applyAlignment="1">
      <alignment horizontal="right"/>
    </xf>
    <xf numFmtId="0" fontId="74" fillId="29" borderId="152" xfId="0" applyFont="1" applyFill="1" applyBorder="1" applyAlignment="1">
      <alignment horizontal="right"/>
    </xf>
    <xf numFmtId="0" fontId="74" fillId="29" borderId="184" xfId="0" applyFont="1" applyFill="1" applyBorder="1" applyAlignment="1">
      <alignment horizontal="right"/>
    </xf>
    <xf numFmtId="0" fontId="50" fillId="0" borderId="201" xfId="0" applyFont="1" applyBorder="1" applyAlignment="1">
      <alignment wrapText="1"/>
    </xf>
    <xf numFmtId="0" fontId="42" fillId="0" borderId="152" xfId="0" applyFont="1" applyBorder="1" applyAlignment="1">
      <alignment wrapText="1"/>
    </xf>
    <xf numFmtId="0" fontId="42" fillId="0" borderId="153" xfId="0" applyFont="1" applyBorder="1" applyAlignment="1">
      <alignment wrapText="1"/>
    </xf>
    <xf numFmtId="0" fontId="53" fillId="22" borderId="18" xfId="0" applyFont="1" applyFill="1" applyBorder="1" applyAlignment="1">
      <alignment horizontal="right"/>
    </xf>
    <xf numFmtId="0" fontId="53" fillId="22" borderId="15" xfId="0" applyFont="1" applyFill="1" applyBorder="1" applyAlignment="1">
      <alignment horizontal="right"/>
    </xf>
    <xf numFmtId="16" fontId="49" fillId="5" borderId="46" xfId="0" applyNumberFormat="1" applyFont="1" applyFill="1" applyBorder="1" applyAlignment="1">
      <alignment vertical="center" indent="1"/>
    </xf>
    <xf numFmtId="16" fontId="49" fillId="5" borderId="28" xfId="0" applyNumberFormat="1" applyFont="1" applyFill="1" applyBorder="1" applyAlignment="1">
      <alignment vertical="center" indent="1"/>
    </xf>
    <xf numFmtId="16" fontId="49" fillId="5" borderId="125" xfId="0" applyNumberFormat="1" applyFont="1" applyFill="1" applyBorder="1" applyAlignment="1">
      <alignment vertical="center" indent="1"/>
    </xf>
    <xf numFmtId="0" fontId="42" fillId="5" borderId="99" xfId="0" applyFont="1" applyFill="1" applyBorder="1" applyAlignment="1">
      <alignment vertical="center" indent="1"/>
    </xf>
    <xf numFmtId="0" fontId="42" fillId="5" borderId="90" xfId="0" applyFont="1" applyFill="1" applyBorder="1" applyAlignment="1">
      <alignment vertical="center" indent="1"/>
    </xf>
    <xf numFmtId="0" fontId="42" fillId="5" borderId="107" xfId="0" applyFont="1" applyFill="1" applyBorder="1" applyAlignment="1">
      <alignment vertical="center" indent="1"/>
    </xf>
    <xf numFmtId="0" fontId="29" fillId="5" borderId="42" xfId="0" applyFont="1" applyFill="1" applyBorder="1" applyAlignment="1">
      <alignment horizontal="center" vertical="center" indent="1"/>
    </xf>
    <xf numFmtId="0" fontId="29" fillId="5" borderId="96" xfId="0" applyFont="1" applyFill="1" applyBorder="1" applyAlignment="1">
      <alignment horizontal="center" vertical="center" indent="1"/>
    </xf>
    <xf numFmtId="0" fontId="29" fillId="5" borderId="45" xfId="0" applyFont="1" applyFill="1" applyBorder="1" applyAlignment="1">
      <alignment horizontal="center" vertical="center" indent="1"/>
    </xf>
    <xf numFmtId="0" fontId="49" fillId="5" borderId="156" xfId="0" applyFont="1" applyFill="1" applyBorder="1" applyAlignment="1">
      <alignment horizontal="center" vertical="center" indent="1"/>
    </xf>
    <xf numFmtId="0" fontId="49" fillId="5" borderId="74" xfId="0" applyFont="1" applyFill="1" applyBorder="1" applyAlignment="1">
      <alignment horizontal="center" vertical="center" indent="1"/>
    </xf>
    <xf numFmtId="0" fontId="49" fillId="5" borderId="43" xfId="0" applyFont="1" applyFill="1" applyBorder="1" applyAlignment="1">
      <alignment horizontal="center" vertical="center" indent="1"/>
    </xf>
    <xf numFmtId="0" fontId="49" fillId="5" borderId="101" xfId="0" applyFont="1" applyFill="1" applyBorder="1" applyAlignment="1">
      <alignment horizontal="center" vertical="center" indent="1"/>
    </xf>
    <xf numFmtId="0" fontId="49" fillId="5" borderId="0" xfId="0" applyFont="1" applyFill="1" applyAlignment="1">
      <alignment horizontal="center" vertical="center" indent="1"/>
    </xf>
    <xf numFmtId="0" fontId="49" fillId="5" borderId="44" xfId="0" applyFont="1" applyFill="1" applyBorder="1" applyAlignment="1">
      <alignment horizontal="center" vertical="center" indent="1"/>
    </xf>
    <xf numFmtId="0" fontId="49" fillId="5" borderId="103" xfId="0" applyFont="1" applyFill="1" applyBorder="1" applyAlignment="1">
      <alignment horizontal="center" vertical="center" indent="1"/>
    </xf>
    <xf numFmtId="0" fontId="49" fillId="5" borderId="27" xfId="0" applyFont="1" applyFill="1" applyBorder="1" applyAlignment="1">
      <alignment horizontal="center" vertical="center" indent="1"/>
    </xf>
    <xf numFmtId="0" fontId="49" fillId="5" borderId="130" xfId="0" applyFont="1" applyFill="1" applyBorder="1" applyAlignment="1">
      <alignment horizontal="center" vertical="center" indent="1"/>
    </xf>
    <xf numFmtId="16" fontId="49" fillId="6" borderId="46" xfId="0" applyNumberFormat="1" applyFont="1" applyFill="1" applyBorder="1" applyAlignment="1">
      <alignment vertical="center" indent="1"/>
    </xf>
    <xf numFmtId="16" fontId="49" fillId="6" borderId="28" xfId="0" applyNumberFormat="1" applyFont="1" applyFill="1" applyBorder="1" applyAlignment="1">
      <alignment vertical="center" indent="1"/>
    </xf>
    <xf numFmtId="16" fontId="49" fillId="6" borderId="125" xfId="0" applyNumberFormat="1" applyFont="1" applyFill="1" applyBorder="1" applyAlignment="1">
      <alignment vertical="center" indent="1"/>
    </xf>
    <xf numFmtId="0" fontId="42" fillId="6" borderId="99" xfId="0" applyFont="1" applyFill="1" applyBorder="1" applyAlignment="1">
      <alignment vertical="center" indent="1"/>
    </xf>
    <xf numFmtId="0" fontId="42" fillId="6" borderId="90" xfId="0" applyFont="1" applyFill="1" applyBorder="1" applyAlignment="1">
      <alignment vertical="center" indent="1"/>
    </xf>
    <xf numFmtId="0" fontId="42" fillId="6" borderId="107" xfId="0" applyFont="1" applyFill="1" applyBorder="1" applyAlignment="1">
      <alignment vertical="center" indent="1"/>
    </xf>
    <xf numFmtId="0" fontId="29" fillId="6" borderId="42" xfId="0" applyFont="1" applyFill="1" applyBorder="1" applyAlignment="1">
      <alignment horizontal="center" vertical="center" indent="1"/>
    </xf>
    <xf numFmtId="0" fontId="29" fillId="6" borderId="96" xfId="0" applyFont="1" applyFill="1" applyBorder="1" applyAlignment="1">
      <alignment horizontal="center" vertical="center" indent="1"/>
    </xf>
    <xf numFmtId="0" fontId="29" fillId="6" borderId="45" xfId="0" applyFont="1" applyFill="1" applyBorder="1" applyAlignment="1">
      <alignment horizontal="center" vertical="center" indent="1"/>
    </xf>
    <xf numFmtId="0" fontId="49" fillId="6" borderId="156" xfId="0" applyFont="1" applyFill="1" applyBorder="1" applyAlignment="1">
      <alignment horizontal="center" vertical="center" indent="1"/>
    </xf>
    <xf numFmtId="0" fontId="49" fillId="6" borderId="74" xfId="0" applyFont="1" applyFill="1" applyBorder="1" applyAlignment="1">
      <alignment horizontal="center" vertical="center" indent="1"/>
    </xf>
    <xf numFmtId="0" fontId="49" fillId="6" borderId="43" xfId="0" applyFont="1" applyFill="1" applyBorder="1" applyAlignment="1">
      <alignment horizontal="center" vertical="center" indent="1"/>
    </xf>
    <xf numFmtId="0" fontId="49" fillId="6" borderId="101" xfId="0" applyFont="1" applyFill="1" applyBorder="1" applyAlignment="1">
      <alignment horizontal="center" vertical="center" indent="1"/>
    </xf>
    <xf numFmtId="0" fontId="49" fillId="6" borderId="0" xfId="0" applyFont="1" applyFill="1" applyAlignment="1">
      <alignment horizontal="center" vertical="center" indent="1"/>
    </xf>
    <xf numFmtId="0" fontId="49" fillId="6" borderId="44" xfId="0" applyFont="1" applyFill="1" applyBorder="1" applyAlignment="1">
      <alignment horizontal="center" vertical="center" indent="1"/>
    </xf>
    <xf numFmtId="0" fontId="49" fillId="6" borderId="103" xfId="0" applyFont="1" applyFill="1" applyBorder="1" applyAlignment="1">
      <alignment horizontal="center" vertical="center" indent="1"/>
    </xf>
    <xf numFmtId="0" fontId="49" fillId="6" borderId="27" xfId="0" applyFont="1" applyFill="1" applyBorder="1" applyAlignment="1">
      <alignment horizontal="center" vertical="center" indent="1"/>
    </xf>
    <xf numFmtId="0" fontId="49" fillId="6" borderId="130" xfId="0" applyFont="1" applyFill="1" applyBorder="1" applyAlignment="1">
      <alignment horizontal="center" vertical="center" indent="1"/>
    </xf>
    <xf numFmtId="0" fontId="42" fillId="30" borderId="14" xfId="0" applyFont="1" applyFill="1" applyBorder="1" applyAlignment="1">
      <alignment horizontal="right"/>
    </xf>
    <xf numFmtId="0" fontId="42" fillId="30" borderId="15" xfId="0" applyFont="1" applyFill="1" applyBorder="1" applyAlignment="1">
      <alignment horizontal="right"/>
    </xf>
    <xf numFmtId="0" fontId="42" fillId="30" borderId="150" xfId="0" applyFont="1" applyFill="1" applyBorder="1" applyAlignment="1">
      <alignment horizontal="right"/>
    </xf>
    <xf numFmtId="0" fontId="76" fillId="30" borderId="18" xfId="0" applyFont="1" applyFill="1" applyBorder="1" applyAlignment="1">
      <alignment horizontal="right"/>
    </xf>
    <xf numFmtId="0" fontId="76" fillId="30" borderId="15" xfId="0" applyFont="1" applyFill="1" applyBorder="1" applyAlignment="1">
      <alignment horizontal="right"/>
    </xf>
    <xf numFmtId="0" fontId="76" fillId="30" borderId="150" xfId="0" applyFont="1" applyFill="1" applyBorder="1" applyAlignment="1">
      <alignment horizontal="right"/>
    </xf>
    <xf numFmtId="0" fontId="28" fillId="6" borderId="189" xfId="0" applyFont="1" applyFill="1" applyBorder="1" applyAlignment="1">
      <alignment wrapText="1"/>
    </xf>
    <xf numFmtId="0" fontId="28" fillId="6" borderId="15" xfId="0" applyFont="1" applyFill="1" applyBorder="1" applyAlignment="1">
      <alignment wrapText="1"/>
    </xf>
    <xf numFmtId="0" fontId="28" fillId="6" borderId="16" xfId="0" applyFont="1" applyFill="1" applyBorder="1" applyAlignment="1">
      <alignment wrapText="1"/>
    </xf>
    <xf numFmtId="0" fontId="29" fillId="6" borderId="76" xfId="0" applyFont="1" applyFill="1" applyBorder="1" applyAlignment="1">
      <alignment horizontal="center" vertical="center" indent="1"/>
    </xf>
    <xf numFmtId="0" fontId="29" fillId="6" borderId="75" xfId="0" applyFont="1" applyFill="1" applyBorder="1" applyAlignment="1">
      <alignment horizontal="center" vertical="center" indent="1"/>
    </xf>
    <xf numFmtId="0" fontId="29" fillId="6" borderId="116" xfId="0" applyFont="1" applyFill="1" applyBorder="1" applyAlignment="1">
      <alignment horizontal="center" vertical="center" indent="1"/>
    </xf>
    <xf numFmtId="0" fontId="83" fillId="29" borderId="30" xfId="0" applyFont="1" applyFill="1" applyBorder="1" applyAlignment="1">
      <alignment horizontal="center" wrapText="1"/>
    </xf>
    <xf numFmtId="0" fontId="83" fillId="29" borderId="38" xfId="0" applyFont="1" applyFill="1" applyBorder="1" applyAlignment="1">
      <alignment wrapText="1"/>
    </xf>
    <xf numFmtId="0" fontId="83" fillId="29" borderId="65" xfId="0" applyFont="1" applyFill="1" applyBorder="1" applyAlignment="1">
      <alignment wrapText="1"/>
    </xf>
    <xf numFmtId="0" fontId="84" fillId="29" borderId="31" xfId="0" applyFont="1" applyFill="1" applyBorder="1" applyAlignment="1">
      <alignment wrapText="1"/>
    </xf>
    <xf numFmtId="0" fontId="84" fillId="29" borderId="35" xfId="0" applyFont="1" applyFill="1" applyBorder="1" applyAlignment="1">
      <alignment wrapText="1"/>
    </xf>
    <xf numFmtId="16" fontId="25" fillId="2" borderId="0" xfId="0" applyNumberFormat="1" applyFont="1" applyFill="1" applyAlignment="1">
      <alignment horizontal="center" vertical="center"/>
    </xf>
    <xf numFmtId="0" fontId="25" fillId="6" borderId="76" xfId="0" applyFont="1" applyFill="1" applyBorder="1" applyAlignment="1">
      <alignment horizontal="center" vertical="center"/>
    </xf>
    <xf numFmtId="0" fontId="25" fillId="6" borderId="75" xfId="0" applyFont="1" applyFill="1" applyBorder="1" applyAlignment="1">
      <alignment horizontal="center" vertical="center"/>
    </xf>
    <xf numFmtId="0" fontId="25" fillId="6" borderId="116" xfId="0" applyFont="1" applyFill="1" applyBorder="1" applyAlignment="1">
      <alignment horizontal="center" vertical="center"/>
    </xf>
    <xf numFmtId="0" fontId="54" fillId="6" borderId="18" xfId="0" applyFont="1" applyFill="1" applyBorder="1" applyAlignment="1">
      <alignment horizontal="left"/>
    </xf>
    <xf numFmtId="0" fontId="54" fillId="6" borderId="15" xfId="0" applyFont="1" applyFill="1" applyBorder="1" applyAlignment="1">
      <alignment horizontal="left"/>
    </xf>
    <xf numFmtId="0" fontId="54" fillId="6" borderId="16" xfId="0" applyFont="1" applyFill="1" applyBorder="1" applyAlignment="1">
      <alignment horizontal="left"/>
    </xf>
    <xf numFmtId="16" fontId="25" fillId="2" borderId="42" xfId="0" applyNumberFormat="1" applyFont="1" applyFill="1" applyBorder="1" applyAlignment="1">
      <alignment horizontal="center" vertical="center"/>
    </xf>
    <xf numFmtId="16" fontId="25" fillId="2" borderId="96" xfId="0" applyNumberFormat="1" applyFont="1" applyFill="1" applyBorder="1" applyAlignment="1">
      <alignment horizontal="center" vertical="center"/>
    </xf>
    <xf numFmtId="16" fontId="25" fillId="2" borderId="45" xfId="0" applyNumberFormat="1" applyFont="1" applyFill="1" applyBorder="1" applyAlignment="1">
      <alignment horizontal="center" vertical="center"/>
    </xf>
    <xf numFmtId="16" fontId="25" fillId="5" borderId="76" xfId="0" applyNumberFormat="1" applyFont="1" applyFill="1" applyBorder="1" applyAlignment="1">
      <alignment horizontal="center" vertical="center"/>
    </xf>
    <xf numFmtId="16" fontId="25" fillId="5" borderId="75" xfId="0" applyNumberFormat="1" applyFont="1" applyFill="1" applyBorder="1" applyAlignment="1">
      <alignment horizontal="center" vertical="center"/>
    </xf>
    <xf numFmtId="16" fontId="25" fillId="5" borderId="116" xfId="0" applyNumberFormat="1" applyFont="1" applyFill="1" applyBorder="1" applyAlignment="1">
      <alignment horizontal="center" vertical="center"/>
    </xf>
    <xf numFmtId="16" fontId="25" fillId="2" borderId="40" xfId="0" applyNumberFormat="1" applyFont="1" applyFill="1" applyBorder="1" applyAlignment="1">
      <alignment horizontal="center" vertical="center"/>
    </xf>
    <xf numFmtId="16" fontId="25" fillId="2" borderId="74" xfId="0" applyNumberFormat="1" applyFont="1" applyFill="1" applyBorder="1" applyAlignment="1">
      <alignment horizontal="center" vertical="center"/>
    </xf>
    <xf numFmtId="16" fontId="25" fillId="2" borderId="43" xfId="0" applyNumberFormat="1" applyFont="1" applyFill="1" applyBorder="1" applyAlignment="1">
      <alignment horizontal="center" vertical="center"/>
    </xf>
    <xf numFmtId="16" fontId="50" fillId="2" borderId="23" xfId="0" applyNumberFormat="1" applyFont="1" applyFill="1" applyBorder="1" applyAlignment="1">
      <alignment horizontal="center" vertical="center"/>
    </xf>
    <xf numFmtId="0" fontId="59" fillId="6" borderId="133" xfId="0" applyFont="1" applyFill="1" applyBorder="1" applyAlignment="1">
      <alignment horizontal="center" vertical="center"/>
    </xf>
    <xf numFmtId="0" fontId="25" fillId="6" borderId="133" xfId="0" applyFont="1" applyFill="1" applyBorder="1" applyAlignment="1">
      <alignment horizontal="center" vertical="center"/>
    </xf>
    <xf numFmtId="0" fontId="25" fillId="6" borderId="7" xfId="0" applyFont="1" applyFill="1" applyBorder="1" applyAlignment="1">
      <alignment horizontal="center" vertical="center"/>
    </xf>
    <xf numFmtId="0" fontId="25" fillId="6" borderId="0" xfId="0" applyFont="1" applyFill="1" applyAlignment="1">
      <alignment horizontal="center" vertical="center"/>
    </xf>
    <xf numFmtId="0" fontId="25" fillId="6" borderId="44" xfId="0" applyFont="1" applyFill="1" applyBorder="1" applyAlignment="1">
      <alignment horizontal="center" vertical="center"/>
    </xf>
    <xf numFmtId="0" fontId="25" fillId="6" borderId="8" xfId="0" applyFont="1" applyFill="1" applyBorder="1" applyAlignment="1">
      <alignment horizontal="center" vertical="center"/>
    </xf>
    <xf numFmtId="0" fontId="25" fillId="6" borderId="27" xfId="0" applyFont="1" applyFill="1" applyBorder="1" applyAlignment="1">
      <alignment horizontal="center" vertical="center"/>
    </xf>
    <xf numFmtId="0" fontId="25" fillId="6" borderId="130" xfId="0" applyFont="1" applyFill="1" applyBorder="1" applyAlignment="1">
      <alignment horizontal="center" vertical="center"/>
    </xf>
    <xf numFmtId="16" fontId="37" fillId="6" borderId="19" xfId="0" applyNumberFormat="1" applyFont="1" applyFill="1" applyBorder="1" applyAlignment="1">
      <alignment horizontal="center" vertical="center"/>
    </xf>
    <xf numFmtId="16" fontId="37" fillId="6" borderId="28" xfId="0" applyNumberFormat="1" applyFont="1" applyFill="1" applyBorder="1" applyAlignment="1">
      <alignment horizontal="center" vertical="center"/>
    </xf>
    <xf numFmtId="16" fontId="37" fillId="6" borderId="20" xfId="0" applyNumberFormat="1" applyFont="1" applyFill="1" applyBorder="1" applyAlignment="1">
      <alignment horizontal="center" vertical="center"/>
    </xf>
    <xf numFmtId="16" fontId="37" fillId="5" borderId="19" xfId="0" applyNumberFormat="1" applyFont="1" applyFill="1" applyBorder="1" applyAlignment="1">
      <alignment horizontal="center" vertical="center"/>
    </xf>
    <xf numFmtId="16" fontId="37" fillId="5" borderId="28" xfId="0" applyNumberFormat="1" applyFont="1" applyFill="1" applyBorder="1" applyAlignment="1">
      <alignment horizontal="center" vertical="center"/>
    </xf>
    <xf numFmtId="16" fontId="37" fillId="5" borderId="20" xfId="0" applyNumberFormat="1" applyFont="1" applyFill="1" applyBorder="1" applyAlignment="1">
      <alignment horizontal="center" vertical="center"/>
    </xf>
    <xf numFmtId="0" fontId="25" fillId="6" borderId="84" xfId="0" applyFont="1" applyFill="1" applyBorder="1" applyAlignment="1">
      <alignment horizontal="center" vertical="center"/>
    </xf>
    <xf numFmtId="0" fontId="25" fillId="6" borderId="85" xfId="0" applyFont="1" applyFill="1" applyBorder="1" applyAlignment="1">
      <alignment horizontal="center" vertical="center"/>
    </xf>
    <xf numFmtId="0" fontId="25" fillId="6" borderId="86" xfId="0" applyFont="1" applyFill="1" applyBorder="1" applyAlignment="1">
      <alignment horizontal="center" vertical="center"/>
    </xf>
    <xf numFmtId="16" fontId="25" fillId="6" borderId="89" xfId="0" applyNumberFormat="1" applyFont="1" applyFill="1" applyBorder="1" applyAlignment="1">
      <alignment horizontal="center" vertical="center"/>
    </xf>
    <xf numFmtId="16" fontId="25" fillId="6" borderId="90" xfId="0" applyNumberFormat="1" applyFont="1" applyFill="1" applyBorder="1" applyAlignment="1">
      <alignment horizontal="center" vertical="center"/>
    </xf>
    <xf numFmtId="16" fontId="25" fillId="6" borderId="91" xfId="0" applyNumberFormat="1" applyFont="1" applyFill="1" applyBorder="1" applyAlignment="1">
      <alignment horizontal="center" vertical="center"/>
    </xf>
    <xf numFmtId="16" fontId="25" fillId="5" borderId="89" xfId="0" applyNumberFormat="1" applyFont="1" applyFill="1" applyBorder="1" applyAlignment="1">
      <alignment horizontal="center" vertical="center"/>
    </xf>
    <xf numFmtId="16" fontId="25" fillId="5" borderId="90" xfId="0" applyNumberFormat="1" applyFont="1" applyFill="1" applyBorder="1" applyAlignment="1">
      <alignment horizontal="center" vertical="center"/>
    </xf>
    <xf numFmtId="16" fontId="25" fillId="5" borderId="91" xfId="0" applyNumberFormat="1" applyFont="1" applyFill="1" applyBorder="1" applyAlignment="1">
      <alignment horizontal="center" vertical="center"/>
    </xf>
    <xf numFmtId="0" fontId="25" fillId="6" borderId="29" xfId="0" applyFont="1" applyFill="1" applyBorder="1" applyAlignment="1">
      <alignment horizontal="center" vertical="center"/>
    </xf>
    <xf numFmtId="0" fontId="25" fillId="6" borderId="30" xfId="0" applyFont="1" applyFill="1" applyBorder="1" applyAlignment="1">
      <alignment horizontal="center" vertical="center"/>
    </xf>
    <xf numFmtId="0" fontId="25" fillId="6" borderId="1" xfId="0" applyFont="1" applyFill="1" applyBorder="1" applyAlignment="1">
      <alignment horizontal="center" vertical="center"/>
    </xf>
    <xf numFmtId="0" fontId="59" fillId="16" borderId="133" xfId="0" applyFont="1" applyFill="1" applyBorder="1" applyAlignment="1">
      <alignment horizontal="center" vertical="center"/>
    </xf>
    <xf numFmtId="0" fontId="25" fillId="16" borderId="133" xfId="0" applyFont="1" applyFill="1" applyBorder="1" applyAlignment="1">
      <alignment horizontal="center" vertical="center"/>
    </xf>
    <xf numFmtId="0" fontId="25" fillId="5" borderId="29" xfId="0" applyFont="1" applyFill="1" applyBorder="1" applyAlignment="1">
      <alignment horizontal="center" vertical="center"/>
    </xf>
    <xf numFmtId="0" fontId="25" fillId="5" borderId="30" xfId="0" applyFont="1" applyFill="1" applyBorder="1" applyAlignment="1">
      <alignment horizontal="center" vertical="center"/>
    </xf>
    <xf numFmtId="0" fontId="25" fillId="5" borderId="1" xfId="0" applyFont="1" applyFill="1" applyBorder="1" applyAlignment="1">
      <alignment horizontal="center" vertical="center"/>
    </xf>
    <xf numFmtId="0" fontId="25" fillId="5" borderId="7" xfId="0" applyFont="1" applyFill="1" applyBorder="1" applyAlignment="1">
      <alignment horizontal="center" vertical="center"/>
    </xf>
    <xf numFmtId="0" fontId="25" fillId="5" borderId="0" xfId="0" applyFont="1" applyFill="1" applyAlignment="1">
      <alignment horizontal="center" vertical="center"/>
    </xf>
    <xf numFmtId="0" fontId="25" fillId="5" borderId="44" xfId="0" applyFont="1" applyFill="1" applyBorder="1" applyAlignment="1">
      <alignment horizontal="center" vertical="center"/>
    </xf>
    <xf numFmtId="0" fontId="25" fillId="5" borderId="8" xfId="0" applyFont="1" applyFill="1" applyBorder="1" applyAlignment="1">
      <alignment horizontal="center" vertical="center"/>
    </xf>
    <xf numFmtId="0" fontId="25" fillId="5" borderId="27" xfId="0" applyFont="1" applyFill="1" applyBorder="1" applyAlignment="1">
      <alignment horizontal="center" vertical="center"/>
    </xf>
    <xf numFmtId="0" fontId="25" fillId="5" borderId="130" xfId="0" applyFont="1" applyFill="1" applyBorder="1" applyAlignment="1">
      <alignment horizontal="center" vertical="center"/>
    </xf>
    <xf numFmtId="0" fontId="25" fillId="6" borderId="21" xfId="0" applyFont="1" applyFill="1" applyBorder="1" applyAlignment="1">
      <alignment horizontal="center" vertical="center"/>
    </xf>
    <xf numFmtId="0" fontId="25" fillId="6" borderId="13" xfId="0" applyFont="1" applyFill="1" applyBorder="1" applyAlignment="1">
      <alignment horizontal="center" vertical="center"/>
    </xf>
    <xf numFmtId="0" fontId="25" fillId="6" borderId="25" xfId="0" applyFont="1" applyFill="1" applyBorder="1" applyAlignment="1">
      <alignment horizontal="center" vertical="center"/>
    </xf>
    <xf numFmtId="0" fontId="25" fillId="6" borderId="41" xfId="0" applyFont="1" applyFill="1" applyBorder="1" applyAlignment="1">
      <alignment horizontal="center" vertical="center"/>
    </xf>
    <xf numFmtId="0" fontId="25" fillId="6" borderId="185" xfId="0" applyFont="1" applyFill="1" applyBorder="1" applyAlignment="1">
      <alignment horizontal="center" vertical="center"/>
    </xf>
    <xf numFmtId="0" fontId="25" fillId="6" borderId="79" xfId="0" applyFont="1" applyFill="1" applyBorder="1" applyAlignment="1">
      <alignment horizontal="center" vertical="center"/>
    </xf>
    <xf numFmtId="0" fontId="25" fillId="6" borderId="118" xfId="0" applyFont="1" applyFill="1" applyBorder="1" applyAlignment="1">
      <alignment horizontal="center" vertical="center"/>
    </xf>
    <xf numFmtId="16" fontId="25" fillId="6" borderId="179" xfId="0" applyNumberFormat="1" applyFont="1" applyFill="1" applyBorder="1" applyAlignment="1">
      <alignment horizontal="center" vertical="center"/>
    </xf>
    <xf numFmtId="16" fontId="25" fillId="6" borderId="180" xfId="0" applyNumberFormat="1" applyFont="1" applyFill="1" applyBorder="1" applyAlignment="1">
      <alignment horizontal="center" vertical="center"/>
    </xf>
    <xf numFmtId="16" fontId="25" fillId="6" borderId="181" xfId="0" applyNumberFormat="1" applyFont="1" applyFill="1" applyBorder="1" applyAlignment="1">
      <alignment horizontal="center" vertical="center"/>
    </xf>
    <xf numFmtId="16" fontId="25" fillId="6" borderId="133" xfId="0" applyNumberFormat="1" applyFont="1" applyFill="1" applyBorder="1" applyAlignment="1">
      <alignment horizontal="center" vertical="center"/>
    </xf>
    <xf numFmtId="16" fontId="25" fillId="6" borderId="8" xfId="0" applyNumberFormat="1" applyFont="1" applyFill="1" applyBorder="1" applyAlignment="1">
      <alignment horizontal="center" vertical="center"/>
    </xf>
    <xf numFmtId="16" fontId="25" fillId="6" borderId="27" xfId="0" applyNumberFormat="1" applyFont="1" applyFill="1" applyBorder="1" applyAlignment="1">
      <alignment horizontal="center" vertical="center"/>
    </xf>
    <xf numFmtId="16" fontId="25" fillId="6" borderId="11" xfId="0" applyNumberFormat="1" applyFont="1" applyFill="1" applyBorder="1" applyAlignment="1">
      <alignment horizontal="center" vertical="center"/>
    </xf>
    <xf numFmtId="16" fontId="50" fillId="6" borderId="23" xfId="0" applyNumberFormat="1" applyFont="1" applyFill="1" applyBorder="1" applyAlignment="1">
      <alignment horizontal="center" vertical="center"/>
    </xf>
    <xf numFmtId="16" fontId="25" fillId="6" borderId="37" xfId="0" applyNumberFormat="1" applyFont="1" applyFill="1" applyBorder="1" applyAlignment="1">
      <alignment horizontal="center" vertical="center"/>
    </xf>
    <xf numFmtId="16" fontId="25" fillId="6" borderId="24" xfId="0" applyNumberFormat="1" applyFont="1" applyFill="1" applyBorder="1" applyAlignment="1">
      <alignment horizontal="center" vertical="center"/>
    </xf>
    <xf numFmtId="16" fontId="7" fillId="26" borderId="18" xfId="2" applyNumberFormat="1" applyFont="1" applyFill="1" applyBorder="1" applyAlignment="1">
      <alignment horizontal="right" vertical="center"/>
    </xf>
    <xf numFmtId="16" fontId="7" fillId="26" borderId="15" xfId="2" applyNumberFormat="1" applyFont="1" applyFill="1" applyBorder="1" applyAlignment="1">
      <alignment horizontal="right" vertical="center"/>
    </xf>
    <xf numFmtId="16" fontId="7" fillId="26" borderId="16" xfId="2" applyNumberFormat="1" applyFont="1" applyFill="1" applyBorder="1" applyAlignment="1">
      <alignment horizontal="right" vertical="center"/>
    </xf>
    <xf numFmtId="0" fontId="54" fillId="6" borderId="17" xfId="0" applyFont="1" applyFill="1" applyBorder="1" applyAlignment="1">
      <alignment horizontal="left"/>
    </xf>
    <xf numFmtId="0" fontId="0" fillId="6" borderId="17" xfId="0" applyFill="1" applyBorder="1" applyAlignment="1">
      <alignment horizontal="left"/>
    </xf>
    <xf numFmtId="16" fontId="25" fillId="6" borderId="76" xfId="0" applyNumberFormat="1" applyFont="1" applyFill="1" applyBorder="1" applyAlignment="1">
      <alignment horizontal="center" vertical="center"/>
    </xf>
    <xf numFmtId="16" fontId="25" fillId="6" borderId="75" xfId="0" applyNumberFormat="1" applyFont="1" applyFill="1" applyBorder="1" applyAlignment="1">
      <alignment horizontal="center" vertical="center"/>
    </xf>
    <xf numFmtId="16" fontId="25" fillId="6" borderId="116" xfId="0" applyNumberFormat="1" applyFont="1" applyFill="1" applyBorder="1" applyAlignment="1">
      <alignment horizontal="center" vertical="center"/>
    </xf>
    <xf numFmtId="16" fontId="25" fillId="6" borderId="40" xfId="0" applyNumberFormat="1" applyFont="1" applyFill="1" applyBorder="1" applyAlignment="1">
      <alignment horizontal="center" vertical="center"/>
    </xf>
    <xf numFmtId="16" fontId="25" fillId="6" borderId="74" xfId="0" applyNumberFormat="1" applyFont="1" applyFill="1" applyBorder="1" applyAlignment="1">
      <alignment horizontal="center" vertical="center"/>
    </xf>
    <xf numFmtId="16" fontId="25" fillId="6" borderId="43" xfId="0" applyNumberFormat="1" applyFont="1" applyFill="1" applyBorder="1" applyAlignment="1">
      <alignment horizontal="center" vertical="center"/>
    </xf>
    <xf numFmtId="0" fontId="29" fillId="0" borderId="127" xfId="0" applyFont="1" applyBorder="1" applyAlignment="1">
      <alignment wrapText="1"/>
    </xf>
    <xf numFmtId="0" fontId="29" fillId="0" borderId="79" xfId="0" applyFont="1" applyBorder="1" applyAlignment="1">
      <alignment wrapText="1"/>
    </xf>
    <xf numFmtId="0" fontId="29" fillId="0" borderId="128" xfId="0" applyFont="1" applyBorder="1" applyAlignment="1">
      <alignment wrapText="1"/>
    </xf>
    <xf numFmtId="16" fontId="25" fillId="6" borderId="154" xfId="0" applyNumberFormat="1" applyFont="1" applyFill="1" applyBorder="1" applyAlignment="1">
      <alignment horizontal="center" vertical="center"/>
    </xf>
    <xf numFmtId="16" fontId="25" fillId="6" borderId="155" xfId="0" applyNumberFormat="1" applyFont="1" applyFill="1" applyBorder="1" applyAlignment="1">
      <alignment horizontal="center" vertical="center"/>
    </xf>
    <xf numFmtId="0" fontId="50" fillId="0" borderId="189" xfId="0" applyFont="1" applyBorder="1" applyAlignment="1">
      <alignment wrapText="1"/>
    </xf>
    <xf numFmtId="0" fontId="42" fillId="0" borderId="16" xfId="0" applyFont="1" applyBorder="1" applyAlignment="1">
      <alignment wrapText="1"/>
    </xf>
    <xf numFmtId="16" fontId="25" fillId="6" borderId="41" xfId="0" applyNumberFormat="1" applyFont="1" applyFill="1" applyBorder="1" applyAlignment="1">
      <alignment horizontal="center" vertical="center"/>
    </xf>
    <xf numFmtId="16" fontId="25" fillId="6" borderId="0" xfId="0" applyNumberFormat="1" applyFont="1" applyFill="1" applyAlignment="1">
      <alignment horizontal="center" vertical="center"/>
    </xf>
    <xf numFmtId="16" fontId="25" fillId="6" borderId="44" xfId="0" applyNumberFormat="1" applyFont="1" applyFill="1" applyBorder="1" applyAlignment="1">
      <alignment horizontal="center" vertical="center"/>
    </xf>
    <xf numFmtId="0" fontId="8" fillId="4" borderId="30" xfId="2" applyFont="1" applyFill="1" applyBorder="1" applyAlignment="1">
      <alignment horizontal="center" vertical="center" wrapText="1"/>
    </xf>
    <xf numFmtId="0" fontId="8" fillId="4" borderId="38" xfId="2" applyFont="1" applyFill="1" applyBorder="1" applyAlignment="1">
      <alignment horizontal="center" vertical="center" wrapText="1"/>
    </xf>
    <xf numFmtId="0" fontId="8" fillId="4" borderId="65" xfId="2" applyFont="1" applyFill="1" applyBorder="1" applyAlignment="1">
      <alignment horizontal="center" vertical="center" wrapText="1"/>
    </xf>
    <xf numFmtId="0" fontId="9" fillId="4" borderId="38" xfId="2" applyFont="1" applyFill="1" applyBorder="1" applyAlignment="1">
      <alignment horizontal="center" vertical="center" wrapText="1"/>
    </xf>
    <xf numFmtId="0" fontId="9" fillId="4" borderId="65" xfId="2" applyFont="1" applyFill="1" applyBorder="1" applyAlignment="1">
      <alignment horizontal="center" vertical="center" wrapText="1"/>
    </xf>
    <xf numFmtId="0" fontId="9" fillId="4" borderId="39" xfId="2" applyFont="1" applyFill="1" applyBorder="1" applyAlignment="1">
      <alignment horizontal="center" vertical="center" wrapText="1"/>
    </xf>
    <xf numFmtId="0" fontId="9" fillId="4" borderId="34" xfId="2" applyFont="1" applyFill="1" applyBorder="1" applyAlignment="1">
      <alignment horizontal="center" vertical="center" wrapText="1"/>
    </xf>
    <xf numFmtId="16" fontId="25" fillId="2" borderId="154" xfId="0" applyNumberFormat="1" applyFont="1" applyFill="1" applyBorder="1" applyAlignment="1">
      <alignment horizontal="center" vertical="center"/>
    </xf>
    <xf numFmtId="16" fontId="25" fillId="2" borderId="155" xfId="0" applyNumberFormat="1" applyFont="1" applyFill="1" applyBorder="1" applyAlignment="1">
      <alignment horizontal="center" vertical="center"/>
    </xf>
    <xf numFmtId="16" fontId="25" fillId="5" borderId="46" xfId="0" applyNumberFormat="1" applyFont="1" applyFill="1" applyBorder="1" applyAlignment="1">
      <alignment horizontal="center" vertical="center"/>
    </xf>
    <xf numFmtId="16" fontId="25" fillId="5" borderId="106" xfId="0" applyNumberFormat="1" applyFont="1" applyFill="1" applyBorder="1" applyAlignment="1">
      <alignment horizontal="center" vertical="center"/>
    </xf>
    <xf numFmtId="16" fontId="56" fillId="2" borderId="99" xfId="0" applyNumberFormat="1" applyFont="1" applyFill="1" applyBorder="1" applyAlignment="1">
      <alignment horizontal="center" vertical="center"/>
    </xf>
    <xf numFmtId="16" fontId="56" fillId="2" borderId="90" xfId="0" applyNumberFormat="1" applyFont="1" applyFill="1" applyBorder="1" applyAlignment="1">
      <alignment horizontal="center" vertical="center"/>
    </xf>
    <xf numFmtId="16" fontId="56" fillId="2" borderId="107" xfId="0" applyNumberFormat="1" applyFont="1" applyFill="1" applyBorder="1" applyAlignment="1">
      <alignment horizontal="center" vertical="center"/>
    </xf>
    <xf numFmtId="0" fontId="25" fillId="6" borderId="142" xfId="0" applyFont="1" applyFill="1" applyBorder="1" applyAlignment="1">
      <alignment horizontal="center" vertical="center"/>
    </xf>
    <xf numFmtId="0" fontId="25" fillId="6" borderId="93" xfId="0" applyFont="1" applyFill="1" applyBorder="1" applyAlignment="1">
      <alignment horizontal="center" vertical="center"/>
    </xf>
    <xf numFmtId="0" fontId="25" fillId="6" borderId="144" xfId="0" applyFont="1" applyFill="1" applyBorder="1" applyAlignment="1">
      <alignment horizontal="center" vertical="center"/>
    </xf>
    <xf numFmtId="16" fontId="25" fillId="6" borderId="46" xfId="0" applyNumberFormat="1" applyFont="1" applyFill="1" applyBorder="1" applyAlignment="1">
      <alignment horizontal="center" vertical="center"/>
    </xf>
    <xf numFmtId="16" fontId="25" fillId="6" borderId="106" xfId="0" applyNumberFormat="1" applyFont="1" applyFill="1" applyBorder="1" applyAlignment="1">
      <alignment horizontal="center" vertical="center"/>
    </xf>
    <xf numFmtId="0" fontId="37" fillId="6" borderId="76" xfId="0" applyFont="1" applyFill="1" applyBorder="1" applyAlignment="1">
      <alignment horizontal="center" vertical="center"/>
    </xf>
    <xf numFmtId="0" fontId="37" fillId="6" borderId="75" xfId="0" applyFont="1" applyFill="1" applyBorder="1" applyAlignment="1">
      <alignment horizontal="center" vertical="center"/>
    </xf>
    <xf numFmtId="0" fontId="37" fillId="6" borderId="116" xfId="0" applyFont="1" applyFill="1" applyBorder="1" applyAlignment="1">
      <alignment horizontal="center" vertical="center"/>
    </xf>
    <xf numFmtId="0" fontId="37" fillId="6" borderId="142" xfId="0" applyFont="1" applyFill="1" applyBorder="1" applyAlignment="1">
      <alignment horizontal="center" vertical="center"/>
    </xf>
    <xf numFmtId="0" fontId="37" fillId="6" borderId="93" xfId="0" applyFont="1" applyFill="1" applyBorder="1" applyAlignment="1">
      <alignment horizontal="center" vertical="center"/>
    </xf>
    <xf numFmtId="0" fontId="37" fillId="6" borderId="144" xfId="0" applyFont="1" applyFill="1" applyBorder="1" applyAlignment="1">
      <alignment horizontal="center" vertical="center"/>
    </xf>
    <xf numFmtId="16" fontId="37" fillId="6" borderId="46" xfId="0" applyNumberFormat="1" applyFont="1" applyFill="1" applyBorder="1" applyAlignment="1">
      <alignment horizontal="center" vertical="center"/>
    </xf>
    <xf numFmtId="16" fontId="37" fillId="6" borderId="106" xfId="0" applyNumberFormat="1" applyFont="1" applyFill="1" applyBorder="1" applyAlignment="1">
      <alignment horizontal="center" vertical="center"/>
    </xf>
    <xf numFmtId="16" fontId="25" fillId="6" borderId="103" xfId="0" applyNumberFormat="1" applyFont="1" applyFill="1" applyBorder="1" applyAlignment="1">
      <alignment horizontal="center" vertical="center"/>
    </xf>
    <xf numFmtId="16" fontId="25" fillId="6" borderId="105" xfId="0" applyNumberFormat="1" applyFont="1" applyFill="1" applyBorder="1" applyAlignment="1">
      <alignment horizontal="center" vertical="center"/>
    </xf>
    <xf numFmtId="16" fontId="89" fillId="26" borderId="18" xfId="2" applyNumberFormat="1" applyFont="1" applyFill="1" applyBorder="1" applyAlignment="1">
      <alignment horizontal="right" vertical="center"/>
    </xf>
    <xf numFmtId="0" fontId="25" fillId="6" borderId="40" xfId="0" applyFont="1" applyFill="1" applyBorder="1" applyAlignment="1">
      <alignment horizontal="center" vertical="center"/>
    </xf>
    <xf numFmtId="0" fontId="25" fillId="6" borderId="74" xfId="0" applyFont="1" applyFill="1" applyBorder="1" applyAlignment="1">
      <alignment horizontal="center" vertical="center"/>
    </xf>
    <xf numFmtId="0" fontId="25" fillId="6" borderId="43" xfId="0" applyFont="1" applyFill="1" applyBorder="1" applyAlignment="1">
      <alignment horizontal="center" vertical="center"/>
    </xf>
    <xf numFmtId="16" fontId="25" fillId="2" borderId="41" xfId="0" applyNumberFormat="1" applyFont="1" applyFill="1" applyBorder="1" applyAlignment="1">
      <alignment horizontal="center" vertical="center"/>
    </xf>
    <xf numFmtId="16" fontId="25" fillId="2" borderId="44" xfId="0" applyNumberFormat="1" applyFont="1" applyFill="1" applyBorder="1" applyAlignment="1">
      <alignment horizontal="center" vertical="center"/>
    </xf>
    <xf numFmtId="16" fontId="25" fillId="6" borderId="42" xfId="0" applyNumberFormat="1" applyFont="1" applyFill="1" applyBorder="1" applyAlignment="1">
      <alignment horizontal="center" vertical="center"/>
    </xf>
    <xf numFmtId="16" fontId="25" fillId="6" borderId="96" xfId="0" applyNumberFormat="1" applyFont="1" applyFill="1" applyBorder="1" applyAlignment="1">
      <alignment horizontal="center" vertical="center"/>
    </xf>
    <xf numFmtId="16" fontId="25" fillId="6" borderId="45" xfId="0" applyNumberFormat="1" applyFont="1" applyFill="1" applyBorder="1" applyAlignment="1">
      <alignment horizontal="center" vertical="center"/>
    </xf>
    <xf numFmtId="0" fontId="25" fillId="5" borderId="76" xfId="0" applyFont="1" applyFill="1" applyBorder="1" applyAlignment="1">
      <alignment horizontal="center" vertical="center"/>
    </xf>
    <xf numFmtId="0" fontId="25" fillId="5" borderId="75" xfId="0" applyFont="1" applyFill="1" applyBorder="1" applyAlignment="1">
      <alignment horizontal="center" vertical="center"/>
    </xf>
    <xf numFmtId="0" fontId="25" fillId="5" borderId="116" xfId="0" applyFont="1" applyFill="1" applyBorder="1" applyAlignment="1">
      <alignment horizontal="center" vertical="center"/>
    </xf>
    <xf numFmtId="0" fontId="25" fillId="5" borderId="41" xfId="0" applyFont="1" applyFill="1" applyBorder="1" applyAlignment="1">
      <alignment horizontal="center" vertical="center"/>
    </xf>
    <xf numFmtId="0" fontId="25" fillId="5" borderId="185" xfId="0" applyFont="1" applyFill="1" applyBorder="1" applyAlignment="1">
      <alignment horizontal="center" vertical="center"/>
    </xf>
    <xf numFmtId="0" fontId="25" fillId="5" borderId="79" xfId="0" applyFont="1" applyFill="1" applyBorder="1" applyAlignment="1">
      <alignment horizontal="center" vertical="center"/>
    </xf>
    <xf numFmtId="0" fontId="25" fillId="5" borderId="118" xfId="0" applyFont="1" applyFill="1" applyBorder="1" applyAlignment="1">
      <alignment horizontal="center" vertical="center"/>
    </xf>
    <xf numFmtId="16" fontId="25" fillId="5" borderId="133" xfId="0" applyNumberFormat="1" applyFont="1" applyFill="1" applyBorder="1" applyAlignment="1">
      <alignment horizontal="center" vertical="center"/>
    </xf>
    <xf numFmtId="16" fontId="25" fillId="6" borderId="47" xfId="0" applyNumberFormat="1" applyFont="1" applyFill="1" applyBorder="1" applyAlignment="1">
      <alignment horizontal="center" vertical="center"/>
    </xf>
    <xf numFmtId="16" fontId="25" fillId="6" borderId="48" xfId="0" applyNumberFormat="1" applyFont="1" applyFill="1" applyBorder="1" applyAlignment="1">
      <alignment horizontal="center" vertical="center"/>
    </xf>
    <xf numFmtId="16" fontId="25" fillId="6" borderId="49" xfId="0" applyNumberFormat="1" applyFont="1" applyFill="1" applyBorder="1" applyAlignment="1">
      <alignment horizontal="center" vertical="center"/>
    </xf>
    <xf numFmtId="16" fontId="42" fillId="2" borderId="137" xfId="0" applyNumberFormat="1" applyFont="1" applyFill="1" applyBorder="1" applyAlignment="1">
      <alignment horizontal="center" vertical="center"/>
    </xf>
    <xf numFmtId="16" fontId="42" fillId="2" borderId="138" xfId="0" applyNumberFormat="1" applyFont="1" applyFill="1" applyBorder="1" applyAlignment="1">
      <alignment horizontal="center" vertical="center"/>
    </xf>
    <xf numFmtId="16" fontId="42" fillId="2" borderId="139" xfId="0" applyNumberFormat="1" applyFont="1" applyFill="1" applyBorder="1" applyAlignment="1">
      <alignment horizontal="center" vertical="center"/>
    </xf>
    <xf numFmtId="16" fontId="25" fillId="2" borderId="137" xfId="0" applyNumberFormat="1" applyFont="1" applyFill="1" applyBorder="1" applyAlignment="1">
      <alignment horizontal="center" vertical="center"/>
    </xf>
    <xf numFmtId="16" fontId="25" fillId="2" borderId="138" xfId="0" applyNumberFormat="1" applyFont="1" applyFill="1" applyBorder="1" applyAlignment="1">
      <alignment horizontal="center" vertical="center"/>
    </xf>
    <xf numFmtId="16" fontId="25" fillId="2" borderId="139" xfId="0" applyNumberFormat="1" applyFont="1" applyFill="1" applyBorder="1" applyAlignment="1">
      <alignment horizontal="center" vertical="center"/>
    </xf>
    <xf numFmtId="16" fontId="42" fillId="2" borderId="31" xfId="0" applyNumberFormat="1" applyFont="1" applyFill="1" applyBorder="1" applyAlignment="1">
      <alignment horizontal="center" vertical="center"/>
    </xf>
    <xf numFmtId="16" fontId="42" fillId="2" borderId="35" xfId="0" applyNumberFormat="1" applyFont="1" applyFill="1" applyBorder="1" applyAlignment="1">
      <alignment horizontal="center" vertical="center"/>
    </xf>
    <xf numFmtId="16" fontId="42" fillId="2" borderId="36" xfId="0" applyNumberFormat="1" applyFont="1" applyFill="1" applyBorder="1" applyAlignment="1">
      <alignment horizontal="center" vertical="center"/>
    </xf>
    <xf numFmtId="0" fontId="50" fillId="13" borderId="31" xfId="0" applyFont="1" applyFill="1" applyBorder="1" applyAlignment="1">
      <alignment horizontal="center" vertical="center"/>
    </xf>
    <xf numFmtId="0" fontId="50" fillId="13" borderId="35" xfId="0" applyFont="1" applyFill="1" applyBorder="1" applyAlignment="1">
      <alignment horizontal="center" vertical="center"/>
    </xf>
    <xf numFmtId="0" fontId="50" fillId="13" borderId="134" xfId="0" applyFont="1" applyFill="1" applyBorder="1" applyAlignment="1">
      <alignment horizontal="center" vertical="center"/>
    </xf>
    <xf numFmtId="0" fontId="8" fillId="4" borderId="3" xfId="2" applyFont="1" applyFill="1" applyBorder="1" applyAlignment="1">
      <alignment horizontal="center" vertical="center" wrapText="1"/>
    </xf>
    <xf numFmtId="0" fontId="25" fillId="2" borderId="47" xfId="0" applyFont="1" applyFill="1" applyBorder="1" applyAlignment="1">
      <alignment horizontal="center" vertical="center"/>
    </xf>
    <xf numFmtId="0" fontId="25" fillId="2" borderId="48" xfId="0" applyFont="1" applyFill="1" applyBorder="1" applyAlignment="1">
      <alignment horizontal="center" vertical="center"/>
    </xf>
    <xf numFmtId="0" fontId="25" fillId="2" borderId="49" xfId="0" applyFont="1" applyFill="1" applyBorder="1" applyAlignment="1">
      <alignment horizontal="center" vertical="center"/>
    </xf>
    <xf numFmtId="0" fontId="25" fillId="6" borderId="128" xfId="0" applyFont="1" applyFill="1" applyBorder="1" applyAlignment="1">
      <alignment horizontal="center" vertical="center"/>
    </xf>
    <xf numFmtId="0" fontId="25" fillId="6" borderId="127" xfId="0" applyFont="1" applyFill="1" applyBorder="1" applyAlignment="1">
      <alignment horizontal="center" vertical="center"/>
    </xf>
    <xf numFmtId="0" fontId="25" fillId="2" borderId="133" xfId="0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center" vertical="center"/>
    </xf>
    <xf numFmtId="0" fontId="25" fillId="2" borderId="44" xfId="0" applyFont="1" applyFill="1" applyBorder="1" applyAlignment="1">
      <alignment horizontal="center" vertical="center"/>
    </xf>
    <xf numFmtId="16" fontId="25" fillId="2" borderId="133" xfId="0" applyNumberFormat="1" applyFont="1" applyFill="1" applyBorder="1" applyAlignment="1">
      <alignment horizontal="center" vertical="center"/>
    </xf>
    <xf numFmtId="16" fontId="25" fillId="5" borderId="41" xfId="0" applyNumberFormat="1" applyFont="1" applyFill="1" applyBorder="1" applyAlignment="1">
      <alignment horizontal="center" vertical="center"/>
    </xf>
    <xf numFmtId="16" fontId="25" fillId="5" borderId="0" xfId="0" applyNumberFormat="1" applyFont="1" applyFill="1" applyAlignment="1">
      <alignment horizontal="center" vertical="center"/>
    </xf>
    <xf numFmtId="16" fontId="25" fillId="5" borderId="44" xfId="0" applyNumberFormat="1" applyFont="1" applyFill="1" applyBorder="1" applyAlignment="1">
      <alignment horizontal="center" vertical="center"/>
    </xf>
    <xf numFmtId="0" fontId="25" fillId="2" borderId="79" xfId="0" applyFont="1" applyFill="1" applyBorder="1" applyAlignment="1">
      <alignment horizontal="center" vertical="center"/>
    </xf>
    <xf numFmtId="0" fontId="25" fillId="6" borderId="47" xfId="0" applyFont="1" applyFill="1" applyBorder="1" applyAlignment="1">
      <alignment horizontal="center" vertical="center"/>
    </xf>
    <xf numFmtId="0" fontId="25" fillId="6" borderId="48" xfId="0" applyFont="1" applyFill="1" applyBorder="1" applyAlignment="1">
      <alignment horizontal="center" vertical="center"/>
    </xf>
    <xf numFmtId="0" fontId="25" fillId="6" borderId="49" xfId="0" applyFont="1" applyFill="1" applyBorder="1" applyAlignment="1">
      <alignment horizontal="center" vertical="center"/>
    </xf>
    <xf numFmtId="0" fontId="9" fillId="4" borderId="32" xfId="2" applyFont="1" applyFill="1" applyBorder="1" applyAlignment="1">
      <alignment horizontal="center" vertical="center" wrapText="1"/>
    </xf>
    <xf numFmtId="0" fontId="58" fillId="0" borderId="18" xfId="0" applyFont="1" applyBorder="1" applyAlignment="1">
      <alignment horizontal="left" vertical="top" wrapText="1"/>
    </xf>
    <xf numFmtId="0" fontId="58" fillId="0" borderId="15" xfId="0" applyFont="1" applyBorder="1" applyAlignment="1">
      <alignment horizontal="left" vertical="top" wrapText="1"/>
    </xf>
    <xf numFmtId="0" fontId="58" fillId="0" borderId="16" xfId="0" applyFont="1" applyBorder="1" applyAlignment="1">
      <alignment horizontal="left" vertical="top" wrapText="1"/>
    </xf>
    <xf numFmtId="16" fontId="7" fillId="5" borderId="18" xfId="2" applyNumberFormat="1" applyFont="1" applyFill="1" applyBorder="1" applyAlignment="1">
      <alignment horizontal="right" vertical="center"/>
    </xf>
    <xf numFmtId="16" fontId="7" fillId="5" borderId="15" xfId="2" applyNumberFormat="1" applyFont="1" applyFill="1" applyBorder="1" applyAlignment="1">
      <alignment horizontal="right" vertical="center"/>
    </xf>
    <xf numFmtId="16" fontId="7" fillId="5" borderId="16" xfId="2" applyNumberFormat="1" applyFont="1" applyFill="1" applyBorder="1" applyAlignment="1">
      <alignment horizontal="right" vertical="center"/>
    </xf>
    <xf numFmtId="0" fontId="0" fillId="5" borderId="18" xfId="0" applyFill="1" applyBorder="1" applyAlignment="1">
      <alignment horizontal="left" vertical="top" wrapText="1"/>
    </xf>
    <xf numFmtId="0" fontId="0" fillId="5" borderId="15" xfId="0" applyFill="1" applyBorder="1" applyAlignment="1">
      <alignment horizontal="left" vertical="top" wrapText="1"/>
    </xf>
    <xf numFmtId="0" fontId="0" fillId="5" borderId="16" xfId="0" applyFill="1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66" fillId="0" borderId="18" xfId="0" applyFont="1" applyBorder="1" applyAlignment="1">
      <alignment horizontal="left" vertical="top" wrapText="1"/>
    </xf>
    <xf numFmtId="0" fontId="25" fillId="6" borderId="6" xfId="0" applyFont="1" applyFill="1" applyBorder="1" applyAlignment="1">
      <alignment horizontal="center" vertical="center"/>
    </xf>
    <xf numFmtId="0" fontId="25" fillId="6" borderId="26" xfId="0" applyFont="1" applyFill="1" applyBorder="1" applyAlignment="1">
      <alignment horizontal="center" vertical="center"/>
    </xf>
    <xf numFmtId="0" fontId="25" fillId="6" borderId="10" xfId="0" applyFont="1" applyFill="1" applyBorder="1" applyAlignment="1">
      <alignment horizontal="center" vertical="center"/>
    </xf>
    <xf numFmtId="0" fontId="25" fillId="6" borderId="2" xfId="0" applyFont="1" applyFill="1" applyBorder="1" applyAlignment="1">
      <alignment horizontal="center" vertical="center"/>
    </xf>
    <xf numFmtId="16" fontId="25" fillId="6" borderId="29" xfId="0" applyNumberFormat="1" applyFont="1" applyFill="1" applyBorder="1" applyAlignment="1">
      <alignment horizontal="center" vertical="center"/>
    </xf>
    <xf numFmtId="16" fontId="25" fillId="6" borderId="30" xfId="0" applyNumberFormat="1" applyFont="1" applyFill="1" applyBorder="1" applyAlignment="1">
      <alignment horizontal="center" vertical="center"/>
    </xf>
    <xf numFmtId="16" fontId="25" fillId="6" borderId="1" xfId="0" applyNumberFormat="1" applyFont="1" applyFill="1" applyBorder="1" applyAlignment="1">
      <alignment horizontal="center" vertical="center"/>
    </xf>
    <xf numFmtId="16" fontId="57" fillId="2" borderId="31" xfId="0" applyNumberFormat="1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/>
    </xf>
    <xf numFmtId="0" fontId="25" fillId="5" borderId="11" xfId="0" applyFont="1" applyFill="1" applyBorder="1" applyAlignment="1">
      <alignment horizontal="center" vertical="center"/>
    </xf>
    <xf numFmtId="0" fontId="25" fillId="5" borderId="131" xfId="0" applyFont="1" applyFill="1" applyBorder="1" applyAlignment="1">
      <alignment horizontal="center" vertical="center"/>
    </xf>
    <xf numFmtId="16" fontId="7" fillId="4" borderId="150" xfId="2" applyNumberFormat="1" applyFont="1" applyFill="1" applyBorder="1" applyAlignment="1">
      <alignment horizontal="right" vertical="center"/>
    </xf>
    <xf numFmtId="0" fontId="96" fillId="2" borderId="127" xfId="0" applyFont="1" applyFill="1" applyBorder="1" applyAlignment="1">
      <alignment horizontal="left"/>
    </xf>
    <xf numFmtId="0" fontId="51" fillId="6" borderId="149" xfId="0" applyFont="1" applyFill="1" applyBorder="1" applyAlignment="1">
      <alignment horizontal="center" vertical="center"/>
    </xf>
    <xf numFmtId="0" fontId="29" fillId="6" borderId="26" xfId="0" applyFont="1" applyFill="1" applyBorder="1" applyAlignment="1">
      <alignment horizontal="center" vertical="center"/>
    </xf>
    <xf numFmtId="0" fontId="29" fillId="6" borderId="129" xfId="0" applyFont="1" applyFill="1" applyBorder="1" applyAlignment="1">
      <alignment horizontal="center" vertical="center"/>
    </xf>
    <xf numFmtId="0" fontId="25" fillId="6" borderId="102" xfId="0" applyFont="1" applyFill="1" applyBorder="1" applyAlignment="1">
      <alignment horizontal="center" vertical="center"/>
    </xf>
    <xf numFmtId="0" fontId="25" fillId="6" borderId="104" xfId="0" applyFont="1" applyFill="1" applyBorder="1" applyAlignment="1">
      <alignment horizontal="center" vertical="center"/>
    </xf>
    <xf numFmtId="0" fontId="25" fillId="6" borderId="101" xfId="0" applyFont="1" applyFill="1" applyBorder="1" applyAlignment="1">
      <alignment horizontal="center" vertical="center"/>
    </xf>
    <xf numFmtId="0" fontId="25" fillId="6" borderId="100" xfId="0" applyFont="1" applyFill="1" applyBorder="1" applyAlignment="1">
      <alignment horizontal="center" vertical="center"/>
    </xf>
    <xf numFmtId="0" fontId="25" fillId="6" borderId="103" xfId="0" applyFont="1" applyFill="1" applyBorder="1" applyAlignment="1">
      <alignment horizontal="center" vertical="center"/>
    </xf>
    <xf numFmtId="0" fontId="25" fillId="6" borderId="105" xfId="0" applyFont="1" applyFill="1" applyBorder="1" applyAlignment="1">
      <alignment horizontal="center" vertical="center"/>
    </xf>
    <xf numFmtId="16" fontId="57" fillId="2" borderId="99" xfId="0" applyNumberFormat="1" applyFont="1" applyFill="1" applyBorder="1" applyAlignment="1">
      <alignment horizontal="center" vertical="center"/>
    </xf>
    <xf numFmtId="16" fontId="57" fillId="2" borderId="90" xfId="0" applyNumberFormat="1" applyFont="1" applyFill="1" applyBorder="1" applyAlignment="1">
      <alignment horizontal="center" vertical="center"/>
    </xf>
    <xf numFmtId="16" fontId="57" fillId="2" borderId="107" xfId="0" applyNumberFormat="1" applyFont="1" applyFill="1" applyBorder="1" applyAlignment="1">
      <alignment horizontal="center" vertical="center"/>
    </xf>
    <xf numFmtId="0" fontId="54" fillId="0" borderId="18" xfId="0" applyFont="1" applyBorder="1" applyAlignment="1">
      <alignment horizontal="left" vertical="top" wrapText="1"/>
    </xf>
    <xf numFmtId="0" fontId="54" fillId="0" borderId="15" xfId="0" applyFont="1" applyBorder="1" applyAlignment="1">
      <alignment horizontal="left" vertical="top" wrapText="1"/>
    </xf>
    <xf numFmtId="0" fontId="54" fillId="0" borderId="16" xfId="0" applyFont="1" applyBorder="1" applyAlignment="1">
      <alignment horizontal="left" vertical="top" wrapText="1"/>
    </xf>
    <xf numFmtId="16" fontId="89" fillId="4" borderId="18" xfId="2" applyNumberFormat="1" applyFont="1" applyFill="1" applyBorder="1" applyAlignment="1">
      <alignment horizontal="right" vertical="center"/>
    </xf>
    <xf numFmtId="16" fontId="66" fillId="4" borderId="18" xfId="2" applyNumberFormat="1" applyFont="1" applyFill="1" applyBorder="1" applyAlignment="1">
      <alignment horizontal="right" vertical="center"/>
    </xf>
    <xf numFmtId="16" fontId="47" fillId="4" borderId="15" xfId="2" applyNumberFormat="1" applyFont="1" applyFill="1" applyBorder="1" applyAlignment="1">
      <alignment horizontal="right" vertical="center"/>
    </xf>
    <xf numFmtId="16" fontId="47" fillId="4" borderId="16" xfId="2" applyNumberFormat="1" applyFont="1" applyFill="1" applyBorder="1" applyAlignment="1">
      <alignment horizontal="right" vertical="center"/>
    </xf>
    <xf numFmtId="0" fontId="59" fillId="0" borderId="151" xfId="0" applyFont="1" applyBorder="1" applyAlignment="1">
      <alignment horizontal="left" vertical="top" wrapText="1"/>
    </xf>
    <xf numFmtId="0" fontId="0" fillId="0" borderId="152" xfId="0" applyBorder="1" applyAlignment="1">
      <alignment horizontal="left" vertical="top" wrapText="1"/>
    </xf>
    <xf numFmtId="0" fontId="0" fillId="0" borderId="153" xfId="0" applyBorder="1" applyAlignment="1">
      <alignment horizontal="left" vertical="top" wrapText="1"/>
    </xf>
    <xf numFmtId="0" fontId="8" fillId="4" borderId="39" xfId="2" applyFont="1" applyFill="1" applyBorder="1" applyAlignment="1">
      <alignment horizontal="center" vertical="center" wrapText="1"/>
    </xf>
    <xf numFmtId="0" fontId="29" fillId="6" borderId="149" xfId="0" applyFont="1" applyFill="1" applyBorder="1" applyAlignment="1">
      <alignment horizontal="center" vertical="center"/>
    </xf>
    <xf numFmtId="0" fontId="9" fillId="4" borderId="9" xfId="2" applyFont="1" applyFill="1" applyBorder="1" applyAlignment="1">
      <alignment horizontal="center" vertical="center" wrapText="1"/>
    </xf>
    <xf numFmtId="16" fontId="25" fillId="5" borderId="125" xfId="0" applyNumberFormat="1" applyFont="1" applyFill="1" applyBorder="1" applyAlignment="1">
      <alignment horizontal="center" vertical="center"/>
    </xf>
    <xf numFmtId="16" fontId="25" fillId="6" borderId="102" xfId="0" applyNumberFormat="1" applyFont="1" applyFill="1" applyBorder="1" applyAlignment="1">
      <alignment horizontal="center" vertical="center"/>
    </xf>
    <xf numFmtId="16" fontId="25" fillId="6" borderId="131" xfId="0" applyNumberFormat="1" applyFont="1" applyFill="1" applyBorder="1" applyAlignment="1">
      <alignment horizontal="center" vertical="center"/>
    </xf>
    <xf numFmtId="0" fontId="9" fillId="4" borderId="208" xfId="2" applyFont="1" applyFill="1" applyBorder="1" applyAlignment="1">
      <alignment horizontal="center" vertical="center" wrapText="1"/>
    </xf>
    <xf numFmtId="16" fontId="25" fillId="6" borderId="125" xfId="0" applyNumberFormat="1" applyFont="1" applyFill="1" applyBorder="1" applyAlignment="1">
      <alignment horizontal="center" vertical="center"/>
    </xf>
    <xf numFmtId="0" fontId="25" fillId="5" borderId="103" xfId="0" applyFont="1" applyFill="1" applyBorder="1" applyAlignment="1">
      <alignment horizontal="center" vertical="center"/>
    </xf>
    <xf numFmtId="0" fontId="25" fillId="5" borderId="105" xfId="0" applyFont="1" applyFill="1" applyBorder="1" applyAlignment="1">
      <alignment horizontal="center" vertical="center"/>
    </xf>
    <xf numFmtId="16" fontId="37" fillId="5" borderId="46" xfId="0" applyNumberFormat="1" applyFont="1" applyFill="1" applyBorder="1" applyAlignment="1">
      <alignment horizontal="center" vertical="center"/>
    </xf>
    <xf numFmtId="16" fontId="37" fillId="5" borderId="106" xfId="0" applyNumberFormat="1" applyFont="1" applyFill="1" applyBorder="1" applyAlignment="1">
      <alignment horizontal="center" vertical="center"/>
    </xf>
    <xf numFmtId="0" fontId="25" fillId="6" borderId="148" xfId="0" applyFont="1" applyFill="1" applyBorder="1" applyAlignment="1">
      <alignment horizontal="center" vertical="center"/>
    </xf>
    <xf numFmtId="0" fontId="25" fillId="6" borderId="52" xfId="0" applyFont="1" applyFill="1" applyBorder="1" applyAlignment="1">
      <alignment horizontal="center" vertical="center"/>
    </xf>
    <xf numFmtId="0" fontId="25" fillId="6" borderId="117" xfId="0" applyFont="1" applyFill="1" applyBorder="1" applyAlignment="1">
      <alignment horizontal="center" vertical="center"/>
    </xf>
    <xf numFmtId="0" fontId="25" fillId="5" borderId="101" xfId="0" applyFont="1" applyFill="1" applyBorder="1" applyAlignment="1">
      <alignment horizontal="center" vertical="center"/>
    </xf>
    <xf numFmtId="0" fontId="25" fillId="5" borderId="100" xfId="0" applyFont="1" applyFill="1" applyBorder="1" applyAlignment="1">
      <alignment horizontal="center" vertical="center"/>
    </xf>
    <xf numFmtId="0" fontId="37" fillId="6" borderId="102" xfId="0" applyFont="1" applyFill="1" applyBorder="1" applyAlignment="1">
      <alignment horizontal="center" vertical="center"/>
    </xf>
    <xf numFmtId="0" fontId="37" fillId="6" borderId="30" xfId="0" applyFont="1" applyFill="1" applyBorder="1" applyAlignment="1">
      <alignment horizontal="center" vertical="center"/>
    </xf>
    <xf numFmtId="0" fontId="37" fillId="6" borderId="104" xfId="0" applyFont="1" applyFill="1" applyBorder="1" applyAlignment="1">
      <alignment horizontal="center" vertical="center"/>
    </xf>
    <xf numFmtId="0" fontId="25" fillId="6" borderId="156" xfId="0" applyFont="1" applyFill="1" applyBorder="1" applyAlignment="1">
      <alignment horizontal="center" vertical="center"/>
    </xf>
    <xf numFmtId="0" fontId="25" fillId="6" borderId="157" xfId="0" applyFont="1" applyFill="1" applyBorder="1" applyAlignment="1">
      <alignment horizontal="center" vertical="center"/>
    </xf>
    <xf numFmtId="0" fontId="37" fillId="6" borderId="101" xfId="0" applyFont="1" applyFill="1" applyBorder="1" applyAlignment="1">
      <alignment horizontal="center" vertical="center"/>
    </xf>
    <xf numFmtId="0" fontId="37" fillId="6" borderId="0" xfId="0" applyFont="1" applyFill="1" applyAlignment="1">
      <alignment horizontal="center" vertical="center"/>
    </xf>
    <xf numFmtId="0" fontId="37" fillId="6" borderId="100" xfId="0" applyFont="1" applyFill="1" applyBorder="1" applyAlignment="1">
      <alignment horizontal="center" vertical="center"/>
    </xf>
    <xf numFmtId="0" fontId="37" fillId="6" borderId="103" xfId="0" applyFont="1" applyFill="1" applyBorder="1" applyAlignment="1">
      <alignment horizontal="center" vertical="center"/>
    </xf>
    <xf numFmtId="0" fontId="37" fillId="6" borderId="27" xfId="0" applyFont="1" applyFill="1" applyBorder="1" applyAlignment="1">
      <alignment horizontal="center" vertical="center"/>
    </xf>
    <xf numFmtId="0" fontId="37" fillId="6" borderId="105" xfId="0" applyFont="1" applyFill="1" applyBorder="1" applyAlignment="1">
      <alignment horizontal="center" vertical="center"/>
    </xf>
    <xf numFmtId="16" fontId="25" fillId="5" borderId="29" xfId="0" applyNumberFormat="1" applyFont="1" applyFill="1" applyBorder="1" applyAlignment="1">
      <alignment horizontal="center" vertical="center"/>
    </xf>
    <xf numFmtId="16" fontId="25" fillId="5" borderId="30" xfId="0" applyNumberFormat="1" applyFont="1" applyFill="1" applyBorder="1" applyAlignment="1">
      <alignment horizontal="center" vertical="center"/>
    </xf>
    <xf numFmtId="16" fontId="25" fillId="5" borderId="1" xfId="0" applyNumberFormat="1" applyFont="1" applyFill="1" applyBorder="1" applyAlignment="1">
      <alignment horizontal="center" vertical="center"/>
    </xf>
    <xf numFmtId="0" fontId="25" fillId="16" borderId="6" xfId="0" applyFont="1" applyFill="1" applyBorder="1" applyAlignment="1">
      <alignment horizontal="center" vertical="center"/>
    </xf>
    <xf numFmtId="0" fontId="25" fillId="16" borderId="26" xfId="0" applyFont="1" applyFill="1" applyBorder="1" applyAlignment="1">
      <alignment horizontal="center" vertical="center"/>
    </xf>
    <xf numFmtId="0" fontId="25" fillId="16" borderId="10" xfId="0" applyFont="1" applyFill="1" applyBorder="1" applyAlignment="1">
      <alignment horizontal="center" vertical="center"/>
    </xf>
    <xf numFmtId="0" fontId="25" fillId="6" borderId="11" xfId="0" applyFont="1" applyFill="1" applyBorder="1" applyAlignment="1">
      <alignment horizontal="center" vertical="center"/>
    </xf>
    <xf numFmtId="0" fontId="25" fillId="6" borderId="131" xfId="0" applyFont="1" applyFill="1" applyBorder="1" applyAlignment="1">
      <alignment horizontal="center" vertical="center"/>
    </xf>
    <xf numFmtId="0" fontId="37" fillId="6" borderId="18" xfId="0" applyFont="1" applyFill="1" applyBorder="1" applyAlignment="1">
      <alignment horizontal="left" vertical="top" wrapText="1"/>
    </xf>
    <xf numFmtId="0" fontId="37" fillId="6" borderId="15" xfId="0" applyFont="1" applyFill="1" applyBorder="1" applyAlignment="1">
      <alignment horizontal="left" vertical="top" wrapText="1"/>
    </xf>
    <xf numFmtId="0" fontId="37" fillId="6" borderId="16" xfId="0" applyFont="1" applyFill="1" applyBorder="1" applyAlignment="1">
      <alignment horizontal="left" vertical="top" wrapText="1"/>
    </xf>
    <xf numFmtId="0" fontId="25" fillId="16" borderId="84" xfId="0" applyFont="1" applyFill="1" applyBorder="1" applyAlignment="1">
      <alignment horizontal="center" vertical="center"/>
    </xf>
    <xf numFmtId="0" fontId="25" fillId="16" borderId="85" xfId="0" applyFont="1" applyFill="1" applyBorder="1" applyAlignment="1">
      <alignment horizontal="center" vertical="center"/>
    </xf>
    <xf numFmtId="0" fontId="25" fillId="16" borderId="86" xfId="0" applyFont="1" applyFill="1" applyBorder="1" applyAlignment="1">
      <alignment horizontal="center" vertical="center"/>
    </xf>
    <xf numFmtId="0" fontId="25" fillId="6" borderId="42" xfId="0" applyFont="1" applyFill="1" applyBorder="1" applyAlignment="1">
      <alignment horizontal="center" vertical="center"/>
    </xf>
    <xf numFmtId="0" fontId="25" fillId="6" borderId="96" xfId="0" applyFont="1" applyFill="1" applyBorder="1" applyAlignment="1">
      <alignment horizontal="center" vertical="center"/>
    </xf>
    <xf numFmtId="0" fontId="25" fillId="6" borderId="45" xfId="0" applyFont="1" applyFill="1" applyBorder="1" applyAlignment="1">
      <alignment horizontal="center" vertical="center"/>
    </xf>
    <xf numFmtId="0" fontId="25" fillId="6" borderId="162" xfId="0" applyFont="1" applyFill="1" applyBorder="1" applyAlignment="1">
      <alignment horizontal="center" vertical="center"/>
    </xf>
    <xf numFmtId="0" fontId="25" fillId="2" borderId="8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25" fillId="2" borderId="11" xfId="0" applyFont="1" applyFill="1" applyBorder="1" applyAlignment="1">
      <alignment horizontal="left" vertical="center"/>
    </xf>
    <xf numFmtId="16" fontId="25" fillId="2" borderId="8" xfId="0" applyNumberFormat="1" applyFont="1" applyFill="1" applyBorder="1" applyAlignment="1">
      <alignment horizontal="left" vertical="center"/>
    </xf>
    <xf numFmtId="16" fontId="25" fillId="2" borderId="27" xfId="0" applyNumberFormat="1" applyFont="1" applyFill="1" applyBorder="1" applyAlignment="1">
      <alignment horizontal="left" vertical="center"/>
    </xf>
    <xf numFmtId="16" fontId="25" fillId="2" borderId="11" xfId="0" applyNumberFormat="1" applyFont="1" applyFill="1" applyBorder="1" applyAlignment="1">
      <alignment horizontal="left" vertical="center"/>
    </xf>
    <xf numFmtId="0" fontId="25" fillId="2" borderId="41" xfId="0" applyFont="1" applyFill="1" applyBorder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44" xfId="0" applyFont="1" applyFill="1" applyBorder="1" applyAlignment="1">
      <alignment horizontal="left" vertical="center"/>
    </xf>
    <xf numFmtId="16" fontId="25" fillId="2" borderId="99" xfId="0" applyNumberFormat="1" applyFont="1" applyFill="1" applyBorder="1" applyAlignment="1">
      <alignment horizontal="center" vertical="center"/>
    </xf>
    <xf numFmtId="16" fontId="25" fillId="2" borderId="107" xfId="0" applyNumberFormat="1" applyFont="1" applyFill="1" applyBorder="1" applyAlignment="1">
      <alignment horizontal="center" vertical="center"/>
    </xf>
    <xf numFmtId="0" fontId="29" fillId="6" borderId="40" xfId="0" applyFont="1" applyFill="1" applyBorder="1" applyAlignment="1">
      <alignment horizontal="center" vertical="center"/>
    </xf>
    <xf numFmtId="16" fontId="25" fillId="6" borderId="35" xfId="0" applyNumberFormat="1" applyFont="1" applyFill="1" applyBorder="1" applyAlignment="1">
      <alignment horizontal="center" vertical="center"/>
    </xf>
    <xf numFmtId="16" fontId="25" fillId="2" borderId="9" xfId="0" applyNumberFormat="1" applyFont="1" applyFill="1" applyBorder="1" applyAlignment="1">
      <alignment horizontal="center" vertical="center"/>
    </xf>
    <xf numFmtId="16" fontId="25" fillId="2" borderId="34" xfId="0" applyNumberFormat="1" applyFont="1" applyFill="1" applyBorder="1" applyAlignment="1">
      <alignment horizontal="center" vertical="center"/>
    </xf>
    <xf numFmtId="16" fontId="25" fillId="2" borderId="12" xfId="0" applyNumberFormat="1" applyFont="1" applyFill="1" applyBorder="1" applyAlignment="1">
      <alignment horizontal="center" vertical="center"/>
    </xf>
    <xf numFmtId="0" fontId="25" fillId="6" borderId="8" xfId="0" applyFont="1" applyFill="1" applyBorder="1" applyAlignment="1">
      <alignment horizontal="left" vertical="center"/>
    </xf>
    <xf numFmtId="0" fontId="25" fillId="6" borderId="27" xfId="0" applyFont="1" applyFill="1" applyBorder="1" applyAlignment="1">
      <alignment horizontal="left" vertical="center"/>
    </xf>
    <xf numFmtId="0" fontId="25" fillId="6" borderId="11" xfId="0" applyFont="1" applyFill="1" applyBorder="1" applyAlignment="1">
      <alignment horizontal="left" vertical="center"/>
    </xf>
    <xf numFmtId="16" fontId="25" fillId="6" borderId="9" xfId="0" applyNumberFormat="1" applyFont="1" applyFill="1" applyBorder="1" applyAlignment="1">
      <alignment horizontal="center" vertical="center"/>
    </xf>
    <xf numFmtId="16" fontId="25" fillId="6" borderId="34" xfId="0" applyNumberFormat="1" applyFont="1" applyFill="1" applyBorder="1" applyAlignment="1">
      <alignment horizontal="center" vertical="center"/>
    </xf>
    <xf numFmtId="16" fontId="25" fillId="6" borderId="12" xfId="0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25" fillId="2" borderId="40" xfId="0" applyFont="1" applyFill="1" applyBorder="1" applyAlignment="1">
      <alignment horizontal="center" vertical="center"/>
    </xf>
    <xf numFmtId="0" fontId="25" fillId="2" borderId="43" xfId="0" applyFont="1" applyFill="1" applyBorder="1" applyAlignment="1">
      <alignment horizontal="center" vertical="center"/>
    </xf>
    <xf numFmtId="0" fontId="37" fillId="6" borderId="13" xfId="0" applyFont="1" applyFill="1" applyBorder="1" applyAlignment="1">
      <alignment horizontal="center" vertical="center"/>
    </xf>
    <xf numFmtId="0" fontId="37" fillId="6" borderId="25" xfId="0" applyFont="1" applyFill="1" applyBorder="1" applyAlignment="1">
      <alignment horizontal="center" vertical="center"/>
    </xf>
    <xf numFmtId="0" fontId="37" fillId="6" borderId="29" xfId="0" applyFont="1" applyFill="1" applyBorder="1" applyAlignment="1">
      <alignment horizontal="center" vertical="center"/>
    </xf>
    <xf numFmtId="0" fontId="37" fillId="6" borderId="1" xfId="0" applyFont="1" applyFill="1" applyBorder="1" applyAlignment="1">
      <alignment horizontal="center" vertical="center"/>
    </xf>
    <xf numFmtId="0" fontId="37" fillId="6" borderId="7" xfId="0" applyFont="1" applyFill="1" applyBorder="1" applyAlignment="1">
      <alignment horizontal="center" vertical="center"/>
    </xf>
    <xf numFmtId="0" fontId="37" fillId="6" borderId="2" xfId="0" applyFont="1" applyFill="1" applyBorder="1" applyAlignment="1">
      <alignment horizontal="center" vertical="center"/>
    </xf>
    <xf numFmtId="0" fontId="37" fillId="6" borderId="8" xfId="0" applyFont="1" applyFill="1" applyBorder="1" applyAlignment="1">
      <alignment horizontal="left" vertical="center"/>
    </xf>
    <xf numFmtId="0" fontId="37" fillId="6" borderId="27" xfId="0" applyFont="1" applyFill="1" applyBorder="1" applyAlignment="1">
      <alignment horizontal="left" vertical="center"/>
    </xf>
    <xf numFmtId="0" fontId="37" fillId="6" borderId="11" xfId="0" applyFont="1" applyFill="1" applyBorder="1" applyAlignment="1">
      <alignment horizontal="left" vertical="center"/>
    </xf>
    <xf numFmtId="16" fontId="37" fillId="6" borderId="29" xfId="0" applyNumberFormat="1" applyFont="1" applyFill="1" applyBorder="1" applyAlignment="1">
      <alignment horizontal="center" vertical="center"/>
    </xf>
    <xf numFmtId="16" fontId="37" fillId="6" borderId="30" xfId="0" applyNumberFormat="1" applyFont="1" applyFill="1" applyBorder="1" applyAlignment="1">
      <alignment horizontal="center" vertical="center"/>
    </xf>
    <xf numFmtId="16" fontId="37" fillId="6" borderId="1" xfId="0" applyNumberFormat="1" applyFont="1" applyFill="1" applyBorder="1" applyAlignment="1">
      <alignment horizontal="center" vertical="center"/>
    </xf>
    <xf numFmtId="16" fontId="37" fillId="6" borderId="9" xfId="0" applyNumberFormat="1" applyFont="1" applyFill="1" applyBorder="1" applyAlignment="1">
      <alignment horizontal="center" vertical="center"/>
    </xf>
    <xf numFmtId="16" fontId="37" fillId="6" borderId="34" xfId="0" applyNumberFormat="1" applyFont="1" applyFill="1" applyBorder="1" applyAlignment="1">
      <alignment horizontal="center" vertical="center"/>
    </xf>
    <xf numFmtId="16" fontId="37" fillId="6" borderId="12" xfId="0" applyNumberFormat="1" applyFont="1" applyFill="1" applyBorder="1" applyAlignment="1">
      <alignment horizontal="center" vertical="center"/>
    </xf>
    <xf numFmtId="0" fontId="25" fillId="2" borderId="127" xfId="0" applyFont="1" applyFill="1" applyBorder="1" applyAlignment="1">
      <alignment horizontal="center" vertical="center"/>
    </xf>
    <xf numFmtId="0" fontId="29" fillId="16" borderId="40" xfId="0" applyFont="1" applyFill="1" applyBorder="1" applyAlignment="1">
      <alignment horizontal="center" vertical="center"/>
    </xf>
    <xf numFmtId="0" fontId="25" fillId="16" borderId="74" xfId="0" applyFont="1" applyFill="1" applyBorder="1" applyAlignment="1">
      <alignment horizontal="center" vertical="center"/>
    </xf>
    <xf numFmtId="0" fontId="25" fillId="5" borderId="40" xfId="0" applyFont="1" applyFill="1" applyBorder="1" applyAlignment="1">
      <alignment horizontal="center" vertical="center"/>
    </xf>
    <xf numFmtId="0" fontId="25" fillId="5" borderId="74" xfId="0" applyFont="1" applyFill="1" applyBorder="1" applyAlignment="1">
      <alignment horizontal="center" vertical="center"/>
    </xf>
    <xf numFmtId="0" fontId="25" fillId="5" borderId="41" xfId="0" applyFont="1" applyFill="1" applyBorder="1" applyAlignment="1">
      <alignment horizontal="left" vertical="center"/>
    </xf>
    <xf numFmtId="0" fontId="25" fillId="5" borderId="0" xfId="0" applyFont="1" applyFill="1" applyAlignment="1">
      <alignment horizontal="left" vertical="center"/>
    </xf>
    <xf numFmtId="16" fontId="25" fillId="5" borderId="42" xfId="0" applyNumberFormat="1" applyFont="1" applyFill="1" applyBorder="1" applyAlignment="1">
      <alignment horizontal="center" vertical="center"/>
    </xf>
    <xf numFmtId="16" fontId="25" fillId="5" borderId="96" xfId="0" applyNumberFormat="1" applyFont="1" applyFill="1" applyBorder="1" applyAlignment="1">
      <alignment horizontal="center" vertical="center"/>
    </xf>
    <xf numFmtId="0" fontId="25" fillId="16" borderId="93" xfId="0" applyFont="1" applyFill="1" applyBorder="1" applyAlignment="1">
      <alignment horizontal="center" vertical="center"/>
    </xf>
    <xf numFmtId="0" fontId="25" fillId="5" borderId="158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7" fillId="4" borderId="12" xfId="2" applyFont="1" applyFill="1" applyBorder="1" applyAlignment="1">
      <alignment horizontal="center" vertical="center" wrapText="1"/>
    </xf>
    <xf numFmtId="0" fontId="8" fillId="4" borderId="25" xfId="2" applyFont="1" applyFill="1" applyBorder="1" applyAlignment="1">
      <alignment horizontal="center" vertical="center" wrapText="1"/>
    </xf>
    <xf numFmtId="0" fontId="25" fillId="5" borderId="159" xfId="0" applyFont="1" applyFill="1" applyBorder="1" applyAlignment="1">
      <alignment horizontal="left" vertical="center"/>
    </xf>
    <xf numFmtId="0" fontId="25" fillId="5" borderId="27" xfId="0" applyFont="1" applyFill="1" applyBorder="1" applyAlignment="1">
      <alignment horizontal="left" vertical="center"/>
    </xf>
    <xf numFmtId="16" fontId="25" fillId="5" borderId="126" xfId="0" applyNumberFormat="1" applyFont="1" applyFill="1" applyBorder="1" applyAlignment="1">
      <alignment horizontal="center" vertical="center"/>
    </xf>
    <xf numFmtId="16" fontId="25" fillId="5" borderId="158" xfId="0" applyNumberFormat="1" applyFont="1" applyFill="1" applyBorder="1" applyAlignment="1">
      <alignment horizontal="center" vertical="center"/>
    </xf>
    <xf numFmtId="16" fontId="25" fillId="5" borderId="163" xfId="0" applyNumberFormat="1" applyFont="1" applyFill="1" applyBorder="1" applyAlignment="1">
      <alignment horizontal="center" vertical="center"/>
    </xf>
    <xf numFmtId="16" fontId="25" fillId="5" borderId="85" xfId="0" applyNumberFormat="1" applyFont="1" applyFill="1" applyBorder="1" applyAlignment="1">
      <alignment horizontal="center" vertical="center"/>
    </xf>
    <xf numFmtId="0" fontId="9" fillId="4" borderId="133" xfId="2" applyFont="1" applyFill="1" applyBorder="1" applyAlignment="1">
      <alignment horizontal="center" vertical="center" wrapText="1"/>
    </xf>
    <xf numFmtId="0" fontId="25" fillId="6" borderId="0" xfId="0" applyFont="1" applyFill="1" applyAlignment="1">
      <alignment horizontal="left" vertical="center"/>
    </xf>
    <xf numFmtId="16" fontId="57" fillId="2" borderId="76" xfId="0" applyNumberFormat="1" applyFont="1" applyFill="1" applyBorder="1" applyAlignment="1">
      <alignment horizontal="center" vertical="center"/>
    </xf>
    <xf numFmtId="16" fontId="57" fillId="2" borderId="75" xfId="0" applyNumberFormat="1" applyFont="1" applyFill="1" applyBorder="1" applyAlignment="1">
      <alignment horizontal="center" vertical="center"/>
    </xf>
    <xf numFmtId="16" fontId="57" fillId="2" borderId="116" xfId="0" applyNumberFormat="1" applyFont="1" applyFill="1" applyBorder="1" applyAlignment="1">
      <alignment horizontal="center" vertical="center"/>
    </xf>
    <xf numFmtId="16" fontId="50" fillId="2" borderId="31" xfId="0" applyNumberFormat="1" applyFont="1" applyFill="1" applyBorder="1" applyAlignment="1">
      <alignment horizontal="center" vertical="center"/>
    </xf>
    <xf numFmtId="16" fontId="50" fillId="2" borderId="35" xfId="0" applyNumberFormat="1" applyFont="1" applyFill="1" applyBorder="1" applyAlignment="1">
      <alignment horizontal="center" vertical="center"/>
    </xf>
    <xf numFmtId="16" fontId="50" fillId="2" borderId="109" xfId="0" applyNumberFormat="1" applyFont="1" applyFill="1" applyBorder="1" applyAlignment="1">
      <alignment horizontal="center" vertical="center"/>
    </xf>
    <xf numFmtId="0" fontId="8" fillId="6" borderId="0" xfId="2" applyFont="1" applyFill="1" applyAlignment="1">
      <alignment horizontal="center" vertical="center" wrapText="1"/>
    </xf>
    <xf numFmtId="0" fontId="9" fillId="4" borderId="36" xfId="2" applyFont="1" applyFill="1" applyBorder="1" applyAlignment="1">
      <alignment horizontal="center" vertical="center" wrapText="1"/>
    </xf>
    <xf numFmtId="16" fontId="25" fillId="6" borderId="0" xfId="0" applyNumberFormat="1" applyFont="1" applyFill="1" applyAlignment="1">
      <alignment horizontal="left" vertical="center"/>
    </xf>
    <xf numFmtId="16" fontId="7" fillId="5" borderId="14" xfId="2" applyNumberFormat="1" applyFont="1" applyFill="1" applyBorder="1" applyAlignment="1">
      <alignment horizontal="right" vertical="center"/>
    </xf>
    <xf numFmtId="0" fontId="0" fillId="5" borderId="17" xfId="0" applyFill="1" applyBorder="1" applyAlignment="1">
      <alignment horizontal="left" wrapText="1"/>
    </xf>
    <xf numFmtId="0" fontId="25" fillId="2" borderId="132" xfId="0" applyFont="1" applyFill="1" applyBorder="1" applyAlignment="1">
      <alignment horizontal="center" vertical="center"/>
    </xf>
    <xf numFmtId="0" fontId="25" fillId="2" borderId="131" xfId="0" applyFont="1" applyFill="1" applyBorder="1" applyAlignment="1">
      <alignment horizontal="center" vertical="center"/>
    </xf>
    <xf numFmtId="0" fontId="0" fillId="0" borderId="17" xfId="0" applyBorder="1" applyAlignment="1">
      <alignment horizontal="left" wrapText="1"/>
    </xf>
    <xf numFmtId="0" fontId="25" fillId="5" borderId="43" xfId="0" applyFont="1" applyFill="1" applyBorder="1" applyAlignment="1">
      <alignment horizontal="center" vertical="center"/>
    </xf>
    <xf numFmtId="0" fontId="25" fillId="5" borderId="42" xfId="0" applyFont="1" applyFill="1" applyBorder="1" applyAlignment="1">
      <alignment horizontal="left" vertical="center"/>
    </xf>
    <xf numFmtId="0" fontId="25" fillId="5" borderId="96" xfId="0" applyFont="1" applyFill="1" applyBorder="1" applyAlignment="1">
      <alignment horizontal="left" vertical="center"/>
    </xf>
    <xf numFmtId="0" fontId="25" fillId="5" borderId="45" xfId="0" applyFont="1" applyFill="1" applyBorder="1" applyAlignment="1">
      <alignment horizontal="left" vertical="center"/>
    </xf>
    <xf numFmtId="16" fontId="25" fillId="5" borderId="8" xfId="0" applyNumberFormat="1" applyFont="1" applyFill="1" applyBorder="1" applyAlignment="1">
      <alignment horizontal="center" vertical="center"/>
    </xf>
    <xf numFmtId="16" fontId="25" fillId="5" borderId="27" xfId="0" applyNumberFormat="1" applyFont="1" applyFill="1" applyBorder="1" applyAlignment="1">
      <alignment horizontal="center" vertical="center"/>
    </xf>
    <xf numFmtId="16" fontId="25" fillId="5" borderId="11" xfId="0" applyNumberFormat="1" applyFont="1" applyFill="1" applyBorder="1" applyAlignment="1">
      <alignment horizontal="center" vertical="center"/>
    </xf>
    <xf numFmtId="16" fontId="25" fillId="5" borderId="210" xfId="0" applyNumberFormat="1" applyFont="1" applyFill="1" applyBorder="1" applyAlignment="1">
      <alignment horizontal="center" vertical="center"/>
    </xf>
    <xf numFmtId="16" fontId="25" fillId="5" borderId="211" xfId="0" applyNumberFormat="1" applyFont="1" applyFill="1" applyBorder="1" applyAlignment="1">
      <alignment horizontal="center" vertical="center"/>
    </xf>
    <xf numFmtId="0" fontId="25" fillId="16" borderId="132" xfId="0" applyFont="1" applyFill="1" applyBorder="1" applyAlignment="1">
      <alignment horizontal="center" vertical="center"/>
    </xf>
    <xf numFmtId="0" fontId="25" fillId="6" borderId="132" xfId="0" applyFont="1" applyFill="1" applyBorder="1" applyAlignment="1">
      <alignment horizontal="center" vertical="center"/>
    </xf>
    <xf numFmtId="0" fontId="8" fillId="4" borderId="188" xfId="2" applyFont="1" applyFill="1" applyBorder="1" applyAlignment="1">
      <alignment horizontal="center" vertical="center" wrapText="1"/>
    </xf>
    <xf numFmtId="16" fontId="25" fillId="2" borderId="42" xfId="0" applyNumberFormat="1" applyFont="1" applyFill="1" applyBorder="1" applyAlignment="1">
      <alignment horizontal="left" vertical="center"/>
    </xf>
    <xf numFmtId="16" fontId="25" fillId="2" borderId="96" xfId="0" applyNumberFormat="1" applyFont="1" applyFill="1" applyBorder="1" applyAlignment="1">
      <alignment horizontal="left" vertical="center"/>
    </xf>
    <xf numFmtId="16" fontId="25" fillId="2" borderId="45" xfId="0" applyNumberFormat="1" applyFont="1" applyFill="1" applyBorder="1" applyAlignment="1">
      <alignment horizontal="left" vertical="center"/>
    </xf>
    <xf numFmtId="16" fontId="25" fillId="0" borderId="76" xfId="0" applyNumberFormat="1" applyFont="1" applyBorder="1" applyAlignment="1">
      <alignment horizontal="center" vertical="center"/>
    </xf>
    <xf numFmtId="16" fontId="25" fillId="0" borderId="75" xfId="0" applyNumberFormat="1" applyFont="1" applyBorder="1" applyAlignment="1">
      <alignment horizontal="center" vertical="center"/>
    </xf>
    <xf numFmtId="16" fontId="25" fillId="0" borderId="116" xfId="0" applyNumberFormat="1" applyFont="1" applyBorder="1" applyAlignment="1">
      <alignment horizontal="center" vertical="center"/>
    </xf>
    <xf numFmtId="16" fontId="25" fillId="0" borderId="42" xfId="0" applyNumberFormat="1" applyFont="1" applyBorder="1" applyAlignment="1">
      <alignment horizontal="center" vertical="center"/>
    </xf>
    <xf numFmtId="16" fontId="25" fillId="0" borderId="96" xfId="0" applyNumberFormat="1" applyFont="1" applyBorder="1" applyAlignment="1">
      <alignment horizontal="center" vertical="center"/>
    </xf>
    <xf numFmtId="16" fontId="25" fillId="0" borderId="45" xfId="0" applyNumberFormat="1" applyFont="1" applyBorder="1" applyAlignment="1">
      <alignment horizontal="center" vertical="center"/>
    </xf>
    <xf numFmtId="16" fontId="25" fillId="0" borderId="46" xfId="0" applyNumberFormat="1" applyFont="1" applyBorder="1" applyAlignment="1">
      <alignment horizontal="center" vertical="center"/>
    </xf>
    <xf numFmtId="16" fontId="25" fillId="0" borderId="28" xfId="0" applyNumberFormat="1" applyFont="1" applyBorder="1" applyAlignment="1">
      <alignment horizontal="center" vertical="center"/>
    </xf>
    <xf numFmtId="16" fontId="25" fillId="0" borderId="125" xfId="0" applyNumberFormat="1" applyFont="1" applyBorder="1" applyAlignment="1">
      <alignment horizontal="center" vertical="center"/>
    </xf>
    <xf numFmtId="16" fontId="25" fillId="0" borderId="106" xfId="0" applyNumberFormat="1" applyFont="1" applyBorder="1" applyAlignment="1">
      <alignment horizontal="center" vertical="center"/>
    </xf>
    <xf numFmtId="16" fontId="25" fillId="6" borderId="104" xfId="0" applyNumberFormat="1" applyFont="1" applyFill="1" applyBorder="1" applyAlignment="1">
      <alignment horizontal="center" vertical="center"/>
    </xf>
    <xf numFmtId="0" fontId="66" fillId="0" borderId="104" xfId="0" applyFont="1" applyBorder="1" applyAlignment="1">
      <alignment horizontal="left"/>
    </xf>
    <xf numFmtId="0" fontId="0" fillId="0" borderId="100" xfId="0" applyBorder="1" applyAlignment="1">
      <alignment horizontal="left"/>
    </xf>
    <xf numFmtId="0" fontId="0" fillId="0" borderId="105" xfId="0" applyBorder="1" applyAlignment="1">
      <alignment horizontal="left"/>
    </xf>
    <xf numFmtId="0" fontId="0" fillId="0" borderId="151" xfId="0" applyBorder="1" applyAlignment="1">
      <alignment horizontal="left" vertical="top" wrapText="1"/>
    </xf>
    <xf numFmtId="16" fontId="25" fillId="0" borderId="102" xfId="0" applyNumberFormat="1" applyFont="1" applyBorder="1" applyAlignment="1">
      <alignment horizontal="center" vertical="center"/>
    </xf>
    <xf numFmtId="16" fontId="25" fillId="0" borderId="30" xfId="0" applyNumberFormat="1" applyFont="1" applyBorder="1" applyAlignment="1">
      <alignment horizontal="center" vertical="center"/>
    </xf>
    <xf numFmtId="16" fontId="25" fillId="0" borderId="104" xfId="0" applyNumberFormat="1" applyFont="1" applyBorder="1" applyAlignment="1">
      <alignment horizontal="center" vertical="center"/>
    </xf>
    <xf numFmtId="16" fontId="12" fillId="2" borderId="42" xfId="0" applyNumberFormat="1" applyFont="1" applyFill="1" applyBorder="1" applyAlignment="1">
      <alignment horizontal="center" vertical="center"/>
    </xf>
    <xf numFmtId="16" fontId="12" fillId="2" borderId="96" xfId="0" applyNumberFormat="1" applyFont="1" applyFill="1" applyBorder="1" applyAlignment="1">
      <alignment horizontal="center" vertical="center"/>
    </xf>
    <xf numFmtId="16" fontId="12" fillId="2" borderId="45" xfId="0" applyNumberFormat="1" applyFont="1" applyFill="1" applyBorder="1" applyAlignment="1">
      <alignment horizontal="center" vertical="center"/>
    </xf>
    <xf numFmtId="16" fontId="25" fillId="0" borderId="40" xfId="0" applyNumberFormat="1" applyFont="1" applyBorder="1" applyAlignment="1">
      <alignment horizontal="center" vertical="center"/>
    </xf>
    <xf numFmtId="16" fontId="25" fillId="0" borderId="74" xfId="0" applyNumberFormat="1" applyFont="1" applyBorder="1" applyAlignment="1">
      <alignment horizontal="center" vertical="center"/>
    </xf>
    <xf numFmtId="16" fontId="25" fillId="0" borderId="43" xfId="0" applyNumberFormat="1" applyFont="1" applyBorder="1" applyAlignment="1">
      <alignment horizontal="center" vertical="center"/>
    </xf>
    <xf numFmtId="0" fontId="9" fillId="4" borderId="109" xfId="2" applyFont="1" applyFill="1" applyBorder="1" applyAlignment="1">
      <alignment horizontal="center" vertical="center" wrapText="1"/>
    </xf>
    <xf numFmtId="16" fontId="25" fillId="0" borderId="27" xfId="0" applyNumberFormat="1" applyFont="1" applyBorder="1" applyAlignment="1">
      <alignment horizontal="center" vertical="center"/>
    </xf>
    <xf numFmtId="16" fontId="25" fillId="0" borderId="105" xfId="0" applyNumberFormat="1" applyFont="1" applyBorder="1" applyAlignment="1">
      <alignment horizontal="center" vertical="center"/>
    </xf>
    <xf numFmtId="0" fontId="9" fillId="5" borderId="32" xfId="2" applyFont="1" applyFill="1" applyBorder="1" applyAlignment="1">
      <alignment horizontal="center" vertical="center" wrapText="1"/>
    </xf>
    <xf numFmtId="0" fontId="9" fillId="5" borderId="3" xfId="2" applyFont="1" applyFill="1" applyBorder="1" applyAlignment="1">
      <alignment horizontal="center" vertical="center" wrapText="1"/>
    </xf>
    <xf numFmtId="0" fontId="9" fillId="5" borderId="33" xfId="2" applyFont="1" applyFill="1" applyBorder="1" applyAlignment="1">
      <alignment horizontal="center" vertical="center" wrapText="1"/>
    </xf>
    <xf numFmtId="0" fontId="25" fillId="6" borderId="159" xfId="0" applyFont="1" applyFill="1" applyBorder="1" applyAlignment="1">
      <alignment horizontal="center" vertical="center"/>
    </xf>
    <xf numFmtId="16" fontId="12" fillId="2" borderId="99" xfId="0" applyNumberFormat="1" applyFont="1" applyFill="1" applyBorder="1" applyAlignment="1">
      <alignment horizontal="center" vertical="center"/>
    </xf>
    <xf numFmtId="16" fontId="12" fillId="2" borderId="90" xfId="0" applyNumberFormat="1" applyFont="1" applyFill="1" applyBorder="1" applyAlignment="1">
      <alignment horizontal="center" vertical="center"/>
    </xf>
    <xf numFmtId="16" fontId="12" fillId="2" borderId="107" xfId="0" applyNumberFormat="1" applyFont="1" applyFill="1" applyBorder="1" applyAlignment="1">
      <alignment horizontal="center" vertical="center"/>
    </xf>
    <xf numFmtId="0" fontId="0" fillId="0" borderId="102" xfId="0" applyBorder="1" applyAlignment="1">
      <alignment horizontal="left"/>
    </xf>
    <xf numFmtId="0" fontId="0" fillId="0" borderId="101" xfId="0" applyBorder="1" applyAlignment="1">
      <alignment horizontal="left"/>
    </xf>
    <xf numFmtId="0" fontId="0" fillId="0" borderId="103" xfId="0" applyBorder="1" applyAlignment="1">
      <alignment horizontal="left"/>
    </xf>
    <xf numFmtId="0" fontId="0" fillId="0" borderId="127" xfId="0" applyBorder="1" applyAlignment="1">
      <alignment horizontal="left" vertical="top" wrapText="1"/>
    </xf>
    <xf numFmtId="0" fontId="0" fillId="0" borderId="79" xfId="0" applyBorder="1" applyAlignment="1">
      <alignment horizontal="left" vertical="top" wrapText="1"/>
    </xf>
    <xf numFmtId="0" fontId="0" fillId="0" borderId="128" xfId="0" applyBorder="1" applyAlignment="1">
      <alignment horizontal="left" vertical="top" wrapText="1"/>
    </xf>
    <xf numFmtId="16" fontId="25" fillId="5" borderId="45" xfId="0" applyNumberFormat="1" applyFont="1" applyFill="1" applyBorder="1" applyAlignment="1">
      <alignment horizontal="center" vertical="center"/>
    </xf>
    <xf numFmtId="16" fontId="25" fillId="6" borderId="156" xfId="0" applyNumberFormat="1" applyFont="1" applyFill="1" applyBorder="1" applyAlignment="1">
      <alignment horizontal="center" vertical="center"/>
    </xf>
    <xf numFmtId="16" fontId="12" fillId="2" borderId="31" xfId="0" applyNumberFormat="1" applyFont="1" applyFill="1" applyBorder="1" applyAlignment="1">
      <alignment horizontal="center" vertical="center"/>
    </xf>
    <xf numFmtId="16" fontId="12" fillId="2" borderId="35" xfId="0" applyNumberFormat="1" applyFont="1" applyFill="1" applyBorder="1" applyAlignment="1">
      <alignment horizontal="center" vertical="center"/>
    </xf>
    <xf numFmtId="16" fontId="12" fillId="2" borderId="36" xfId="0" applyNumberFormat="1" applyFont="1" applyFill="1" applyBorder="1" applyAlignment="1">
      <alignment horizontal="center" vertical="center"/>
    </xf>
    <xf numFmtId="16" fontId="25" fillId="2" borderId="46" xfId="0" applyNumberFormat="1" applyFont="1" applyFill="1" applyBorder="1" applyAlignment="1">
      <alignment horizontal="center" vertical="center"/>
    </xf>
    <xf numFmtId="16" fontId="25" fillId="2" borderId="106" xfId="0" applyNumberFormat="1" applyFont="1" applyFill="1" applyBorder="1" applyAlignment="1">
      <alignment horizontal="center" vertical="center"/>
    </xf>
    <xf numFmtId="16" fontId="25" fillId="28" borderId="46" xfId="0" applyNumberFormat="1" applyFont="1" applyFill="1" applyBorder="1" applyAlignment="1">
      <alignment horizontal="center" vertical="center"/>
    </xf>
    <xf numFmtId="16" fontId="25" fillId="28" borderId="28" xfId="0" applyNumberFormat="1" applyFont="1" applyFill="1" applyBorder="1" applyAlignment="1">
      <alignment horizontal="center" vertical="center"/>
    </xf>
    <xf numFmtId="16" fontId="25" fillId="28" borderId="106" xfId="0" applyNumberFormat="1" applyFont="1" applyFill="1" applyBorder="1" applyAlignment="1">
      <alignment horizontal="center" vertical="center"/>
    </xf>
    <xf numFmtId="16" fontId="25" fillId="6" borderId="142" xfId="0" applyNumberFormat="1" applyFont="1" applyFill="1" applyBorder="1" applyAlignment="1">
      <alignment horizontal="center" vertical="center"/>
    </xf>
    <xf numFmtId="16" fontId="25" fillId="6" borderId="144" xfId="0" applyNumberFormat="1" applyFont="1" applyFill="1" applyBorder="1" applyAlignment="1">
      <alignment horizontal="center" vertical="center"/>
    </xf>
    <xf numFmtId="0" fontId="25" fillId="36" borderId="6" xfId="0" applyFont="1" applyFill="1" applyBorder="1" applyAlignment="1">
      <alignment horizontal="center" vertical="center"/>
    </xf>
    <xf numFmtId="0" fontId="25" fillId="36" borderId="26" xfId="0" applyFont="1" applyFill="1" applyBorder="1" applyAlignment="1">
      <alignment horizontal="center" vertical="center"/>
    </xf>
    <xf numFmtId="0" fontId="25" fillId="36" borderId="10" xfId="0" applyFont="1" applyFill="1" applyBorder="1" applyAlignment="1">
      <alignment horizontal="center" vertical="center"/>
    </xf>
    <xf numFmtId="0" fontId="25" fillId="36" borderId="145" xfId="0" applyFont="1" applyFill="1" applyBorder="1" applyAlignment="1">
      <alignment horizontal="center" vertical="center"/>
    </xf>
    <xf numFmtId="0" fontId="25" fillId="36" borderId="52" xfId="0" applyFont="1" applyFill="1" applyBorder="1" applyAlignment="1">
      <alignment horizontal="center" vertical="center"/>
    </xf>
    <xf numFmtId="0" fontId="25" fillId="36" borderId="117" xfId="0" applyFont="1" applyFill="1" applyBorder="1" applyAlignment="1">
      <alignment horizontal="center" vertical="center"/>
    </xf>
    <xf numFmtId="0" fontId="25" fillId="36" borderId="7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25" fillId="36" borderId="2" xfId="0" applyFont="1" applyFill="1" applyBorder="1" applyAlignment="1">
      <alignment horizontal="center" vertical="center"/>
    </xf>
    <xf numFmtId="0" fontId="25" fillId="36" borderId="8" xfId="0" applyFont="1" applyFill="1" applyBorder="1" applyAlignment="1">
      <alignment horizontal="center" vertical="center"/>
    </xf>
    <xf numFmtId="0" fontId="25" fillId="36" borderId="27" xfId="0" applyFont="1" applyFill="1" applyBorder="1" applyAlignment="1">
      <alignment horizontal="center" vertical="center"/>
    </xf>
    <xf numFmtId="0" fontId="25" fillId="36" borderId="11" xfId="0" applyFont="1" applyFill="1" applyBorder="1" applyAlignment="1">
      <alignment horizontal="center" vertical="center"/>
    </xf>
    <xf numFmtId="16" fontId="25" fillId="36" borderId="19" xfId="0" applyNumberFormat="1" applyFont="1" applyFill="1" applyBorder="1" applyAlignment="1">
      <alignment horizontal="center" vertical="center"/>
    </xf>
    <xf numFmtId="16" fontId="25" fillId="36" borderId="28" xfId="0" applyNumberFormat="1" applyFont="1" applyFill="1" applyBorder="1" applyAlignment="1">
      <alignment horizontal="center" vertical="center"/>
    </xf>
    <xf numFmtId="16" fontId="25" fillId="36" borderId="20" xfId="0" applyNumberFormat="1" applyFont="1" applyFill="1" applyBorder="1" applyAlignment="1">
      <alignment horizontal="center" vertical="center"/>
    </xf>
    <xf numFmtId="0" fontId="0" fillId="5" borderId="46" xfId="0" applyFill="1" applyBorder="1" applyAlignment="1">
      <alignment horizontal="left" vertical="top" wrapText="1"/>
    </xf>
    <xf numFmtId="16" fontId="7" fillId="4" borderId="151" xfId="2" applyNumberFormat="1" applyFont="1" applyFill="1" applyBorder="1" applyAlignment="1">
      <alignment horizontal="right" vertical="center"/>
    </xf>
    <xf numFmtId="16" fontId="7" fillId="4" borderId="152" xfId="2" applyNumberFormat="1" applyFont="1" applyFill="1" applyBorder="1" applyAlignment="1">
      <alignment horizontal="right" vertical="center"/>
    </xf>
    <xf numFmtId="0" fontId="51" fillId="0" borderId="154" xfId="0" applyFont="1" applyBorder="1" applyAlignment="1">
      <alignment horizontal="left"/>
    </xf>
    <xf numFmtId="0" fontId="0" fillId="0" borderId="126" xfId="0" applyBorder="1" applyAlignment="1">
      <alignment horizontal="left"/>
    </xf>
    <xf numFmtId="0" fontId="0" fillId="0" borderId="99" xfId="0" applyBorder="1" applyAlignment="1">
      <alignment horizontal="left"/>
    </xf>
    <xf numFmtId="16" fontId="25" fillId="17" borderId="46" xfId="0" applyNumberFormat="1" applyFont="1" applyFill="1" applyBorder="1" applyAlignment="1">
      <alignment horizontal="center" vertical="center"/>
    </xf>
    <xf numFmtId="16" fontId="25" fillId="17" borderId="28" xfId="0" applyNumberFormat="1" applyFont="1" applyFill="1" applyBorder="1" applyAlignment="1">
      <alignment horizontal="center" vertical="center"/>
    </xf>
    <xf numFmtId="16" fontId="25" fillId="17" borderId="106" xfId="0" applyNumberFormat="1" applyFont="1" applyFill="1" applyBorder="1" applyAlignment="1">
      <alignment horizontal="center" vertical="center"/>
    </xf>
    <xf numFmtId="16" fontId="25" fillId="2" borderId="103" xfId="0" applyNumberFormat="1" applyFont="1" applyFill="1" applyBorder="1" applyAlignment="1">
      <alignment horizontal="center" vertical="center"/>
    </xf>
    <xf numFmtId="16" fontId="25" fillId="2" borderId="105" xfId="0" applyNumberFormat="1" applyFont="1" applyFill="1" applyBorder="1" applyAlignment="1">
      <alignment horizontal="center" vertical="center"/>
    </xf>
    <xf numFmtId="16" fontId="25" fillId="2" borderId="102" xfId="0" applyNumberFormat="1" applyFont="1" applyFill="1" applyBorder="1" applyAlignment="1">
      <alignment horizontal="center" vertical="center"/>
    </xf>
    <xf numFmtId="16" fontId="25" fillId="2" borderId="104" xfId="0" applyNumberFormat="1" applyFont="1" applyFill="1" applyBorder="1" applyAlignment="1">
      <alignment horizontal="center" vertical="center"/>
    </xf>
    <xf numFmtId="16" fontId="25" fillId="6" borderId="128" xfId="0" applyNumberFormat="1" applyFont="1" applyFill="1" applyBorder="1" applyAlignment="1">
      <alignment horizontal="center" vertical="center"/>
    </xf>
    <xf numFmtId="0" fontId="25" fillId="36" borderId="29" xfId="0" applyFont="1" applyFill="1" applyBorder="1" applyAlignment="1">
      <alignment horizontal="center" vertical="center"/>
    </xf>
    <xf numFmtId="0" fontId="25" fillId="36" borderId="30" xfId="0" applyFont="1" applyFill="1" applyBorder="1" applyAlignment="1">
      <alignment horizontal="center" vertical="center"/>
    </xf>
    <xf numFmtId="0" fontId="25" fillId="36" borderId="1" xfId="0" applyFont="1" applyFill="1" applyBorder="1" applyAlignment="1">
      <alignment horizontal="center" vertical="center"/>
    </xf>
    <xf numFmtId="0" fontId="25" fillId="6" borderId="158" xfId="0" applyFont="1" applyFill="1" applyBorder="1" applyAlignment="1">
      <alignment horizontal="center" vertical="center"/>
    </xf>
    <xf numFmtId="16" fontId="7" fillId="4" borderId="30" xfId="2" applyNumberFormat="1" applyFont="1" applyFill="1" applyBorder="1" applyAlignment="1">
      <alignment horizontal="right" vertical="center"/>
    </xf>
    <xf numFmtId="16" fontId="7" fillId="4" borderId="0" xfId="2" applyNumberFormat="1" applyFont="1" applyFill="1" applyAlignment="1">
      <alignment horizontal="right" vertical="center"/>
    </xf>
    <xf numFmtId="0" fontId="25" fillId="2" borderId="158" xfId="0" applyFont="1" applyFill="1" applyBorder="1" applyAlignment="1">
      <alignment horizontal="center" vertical="center"/>
    </xf>
    <xf numFmtId="0" fontId="25" fillId="2" borderId="159" xfId="0" applyFont="1" applyFill="1" applyBorder="1" applyAlignment="1">
      <alignment horizontal="center" vertical="center"/>
    </xf>
    <xf numFmtId="16" fontId="7" fillId="4" borderId="131" xfId="2" applyNumberFormat="1" applyFont="1" applyFill="1" applyBorder="1" applyAlignment="1">
      <alignment horizontal="right" vertical="center"/>
    </xf>
    <xf numFmtId="16" fontId="7" fillId="4" borderId="44" xfId="2" applyNumberFormat="1" applyFont="1" applyFill="1" applyBorder="1" applyAlignment="1">
      <alignment horizontal="right" vertical="center"/>
    </xf>
    <xf numFmtId="16" fontId="25" fillId="6" borderId="126" xfId="0" applyNumberFormat="1" applyFont="1" applyFill="1" applyBorder="1" applyAlignment="1">
      <alignment horizontal="center" vertical="center"/>
    </xf>
    <xf numFmtId="16" fontId="25" fillId="28" borderId="102" xfId="0" applyNumberFormat="1" applyFont="1" applyFill="1" applyBorder="1" applyAlignment="1">
      <alignment horizontal="center" vertical="center"/>
    </xf>
    <xf numFmtId="16" fontId="25" fillId="28" borderId="30" xfId="0" applyNumberFormat="1" applyFont="1" applyFill="1" applyBorder="1" applyAlignment="1">
      <alignment horizontal="center" vertical="center"/>
    </xf>
    <xf numFmtId="16" fontId="25" fillId="28" borderId="104" xfId="0" applyNumberFormat="1" applyFont="1" applyFill="1" applyBorder="1" applyAlignment="1">
      <alignment horizontal="center" vertical="center"/>
    </xf>
    <xf numFmtId="16" fontId="25" fillId="6" borderId="141" xfId="0" applyNumberFormat="1" applyFont="1" applyFill="1" applyBorder="1" applyAlignment="1">
      <alignment horizontal="center" vertical="center"/>
    </xf>
    <xf numFmtId="16" fontId="25" fillId="6" borderId="143" xfId="0" applyNumberFormat="1" applyFont="1" applyFill="1" applyBorder="1" applyAlignment="1">
      <alignment horizontal="center" vertical="center"/>
    </xf>
    <xf numFmtId="0" fontId="25" fillId="36" borderId="47" xfId="0" applyFont="1" applyFill="1" applyBorder="1" applyAlignment="1">
      <alignment horizontal="center" vertical="center"/>
    </xf>
    <xf numFmtId="0" fontId="25" fillId="36" borderId="48" xfId="0" applyFont="1" applyFill="1" applyBorder="1" applyAlignment="1">
      <alignment horizontal="center" vertical="center"/>
    </xf>
    <xf numFmtId="0" fontId="25" fillId="36" borderId="49" xfId="0" applyFont="1" applyFill="1" applyBorder="1" applyAlignment="1">
      <alignment horizontal="center" vertical="center"/>
    </xf>
    <xf numFmtId="16" fontId="25" fillId="17" borderId="102" xfId="0" applyNumberFormat="1" applyFont="1" applyFill="1" applyBorder="1" applyAlignment="1">
      <alignment horizontal="center" vertical="center"/>
    </xf>
    <xf numFmtId="16" fontId="25" fillId="17" borderId="30" xfId="0" applyNumberFormat="1" applyFont="1" applyFill="1" applyBorder="1" applyAlignment="1">
      <alignment horizontal="center" vertical="center"/>
    </xf>
    <xf numFmtId="16" fontId="25" fillId="17" borderId="104" xfId="0" applyNumberFormat="1" applyFont="1" applyFill="1" applyBorder="1" applyAlignment="1">
      <alignment horizontal="center" vertical="center"/>
    </xf>
    <xf numFmtId="0" fontId="25" fillId="16" borderId="101" xfId="0" applyFont="1" applyFill="1" applyBorder="1" applyAlignment="1">
      <alignment horizontal="center" vertical="center"/>
    </xf>
    <xf numFmtId="0" fontId="25" fillId="16" borderId="0" xfId="0" applyFont="1" applyFill="1" applyAlignment="1">
      <alignment horizontal="center" vertical="center"/>
    </xf>
    <xf numFmtId="0" fontId="25" fillId="16" borderId="100" xfId="0" applyFont="1" applyFill="1" applyBorder="1" applyAlignment="1">
      <alignment horizontal="center" vertical="center"/>
    </xf>
    <xf numFmtId="0" fontId="8" fillId="4" borderId="51" xfId="2" applyFont="1" applyFill="1" applyBorder="1" applyAlignment="1">
      <alignment horizontal="center" vertical="center" wrapText="1"/>
    </xf>
    <xf numFmtId="0" fontId="8" fillId="4" borderId="53" xfId="2" applyFont="1" applyFill="1" applyBorder="1" applyAlignment="1">
      <alignment horizontal="center" vertical="center" wrapText="1"/>
    </xf>
    <xf numFmtId="0" fontId="25" fillId="36" borderId="19" xfId="0" applyFont="1" applyFill="1" applyBorder="1" applyAlignment="1">
      <alignment horizontal="center" vertical="center"/>
    </xf>
    <xf numFmtId="0" fontId="25" fillId="36" borderId="28" xfId="0" applyFont="1" applyFill="1" applyBorder="1" applyAlignment="1">
      <alignment horizontal="center" vertical="center"/>
    </xf>
    <xf numFmtId="0" fontId="25" fillId="36" borderId="106" xfId="0" applyFont="1" applyFill="1" applyBorder="1" applyAlignment="1">
      <alignment horizontal="center" vertical="center"/>
    </xf>
    <xf numFmtId="0" fontId="25" fillId="36" borderId="104" xfId="0" applyFont="1" applyFill="1" applyBorder="1" applyAlignment="1">
      <alignment horizontal="center" vertical="center"/>
    </xf>
    <xf numFmtId="0" fontId="25" fillId="36" borderId="100" xfId="0" applyFont="1" applyFill="1" applyBorder="1" applyAlignment="1">
      <alignment horizontal="center" vertical="center"/>
    </xf>
    <xf numFmtId="0" fontId="9" fillId="4" borderId="124" xfId="2" applyFont="1" applyFill="1" applyBorder="1" applyAlignment="1">
      <alignment horizontal="center" vertical="center" wrapText="1"/>
    </xf>
    <xf numFmtId="0" fontId="9" fillId="4" borderId="177" xfId="2" applyFont="1" applyFill="1" applyBorder="1" applyAlignment="1">
      <alignment horizontal="center" vertical="center" wrapText="1"/>
    </xf>
    <xf numFmtId="0" fontId="9" fillId="26" borderId="110" xfId="2" applyFont="1" applyFill="1" applyBorder="1" applyAlignment="1">
      <alignment horizontal="center" vertical="center" wrapText="1"/>
    </xf>
    <xf numFmtId="0" fontId="9" fillId="26" borderId="177" xfId="2" applyFont="1" applyFill="1" applyBorder="1" applyAlignment="1">
      <alignment horizontal="center" vertical="center" wrapText="1"/>
    </xf>
    <xf numFmtId="0" fontId="9" fillId="26" borderId="111" xfId="2" applyFont="1" applyFill="1" applyBorder="1" applyAlignment="1">
      <alignment horizontal="center" vertical="center" wrapText="1"/>
    </xf>
    <xf numFmtId="0" fontId="25" fillId="36" borderId="105" xfId="0" applyFont="1" applyFill="1" applyBorder="1" applyAlignment="1">
      <alignment horizontal="center" vertical="center"/>
    </xf>
    <xf numFmtId="0" fontId="9" fillId="26" borderId="21" xfId="2" applyFont="1" applyFill="1" applyBorder="1" applyAlignment="1">
      <alignment horizontal="center" vertical="center" wrapText="1"/>
    </xf>
    <xf numFmtId="0" fontId="9" fillId="26" borderId="7" xfId="2" applyFont="1" applyFill="1" applyBorder="1" applyAlignment="1">
      <alignment horizontal="center" vertical="center" wrapText="1"/>
    </xf>
    <xf numFmtId="16" fontId="25" fillId="2" borderId="158" xfId="0" applyNumberFormat="1" applyFont="1" applyFill="1" applyBorder="1" applyAlignment="1">
      <alignment horizontal="center" vertical="center"/>
    </xf>
    <xf numFmtId="16" fontId="25" fillId="2" borderId="131" xfId="0" applyNumberFormat="1" applyFont="1" applyFill="1" applyBorder="1" applyAlignment="1">
      <alignment horizontal="center" vertical="center"/>
    </xf>
    <xf numFmtId="16" fontId="25" fillId="6" borderId="159" xfId="0" applyNumberFormat="1" applyFont="1" applyFill="1" applyBorder="1" applyAlignment="1">
      <alignment horizontal="center" vertical="center"/>
    </xf>
    <xf numFmtId="16" fontId="25" fillId="6" borderId="130" xfId="0" applyNumberFormat="1" applyFont="1" applyFill="1" applyBorder="1" applyAlignment="1">
      <alignment horizontal="center" vertical="center"/>
    </xf>
    <xf numFmtId="0" fontId="25" fillId="36" borderId="84" xfId="0" applyFont="1" applyFill="1" applyBorder="1" applyAlignment="1">
      <alignment horizontal="center" vertical="center"/>
    </xf>
    <xf numFmtId="0" fontId="25" fillId="36" borderId="85" xfId="0" applyFont="1" applyFill="1" applyBorder="1" applyAlignment="1">
      <alignment horizontal="center" vertical="center"/>
    </xf>
    <xf numFmtId="0" fontId="25" fillId="36" borderId="86" xfId="0" applyFont="1" applyFill="1" applyBorder="1" applyAlignment="1">
      <alignment horizontal="center" vertical="center"/>
    </xf>
    <xf numFmtId="0" fontId="25" fillId="36" borderId="82" xfId="0" applyFont="1" applyFill="1" applyBorder="1" applyAlignment="1">
      <alignment horizontal="center" vertical="center"/>
    </xf>
    <xf numFmtId="0" fontId="25" fillId="36" borderId="74" xfId="0" applyFont="1" applyFill="1" applyBorder="1" applyAlignment="1">
      <alignment horizontal="center" vertical="center"/>
    </xf>
    <xf numFmtId="0" fontId="25" fillId="36" borderId="43" xfId="0" applyFont="1" applyFill="1" applyBorder="1" applyAlignment="1">
      <alignment horizontal="center" vertical="center"/>
    </xf>
    <xf numFmtId="0" fontId="59" fillId="0" borderId="18" xfId="0" applyFont="1" applyBorder="1" applyAlignment="1">
      <alignment horizontal="left"/>
    </xf>
    <xf numFmtId="0" fontId="58" fillId="0" borderId="151" xfId="0" applyFont="1" applyBorder="1" applyAlignment="1">
      <alignment horizontal="left" vertical="top" wrapText="1"/>
    </xf>
    <xf numFmtId="0" fontId="59" fillId="0" borderId="18" xfId="0" applyFont="1" applyBorder="1" applyAlignment="1">
      <alignment horizontal="left" vertical="top" wrapText="1"/>
    </xf>
    <xf numFmtId="0" fontId="25" fillId="2" borderId="146" xfId="0" applyFont="1" applyFill="1" applyBorder="1" applyAlignment="1">
      <alignment horizontal="center" vertical="center"/>
    </xf>
    <xf numFmtId="0" fontId="25" fillId="2" borderId="90" xfId="0" applyFont="1" applyFill="1" applyBorder="1" applyAlignment="1">
      <alignment horizontal="center" vertical="center"/>
    </xf>
    <xf numFmtId="0" fontId="25" fillId="2" borderId="147" xfId="0" applyFont="1" applyFill="1" applyBorder="1" applyAlignment="1">
      <alignment horizontal="center" vertical="center"/>
    </xf>
    <xf numFmtId="0" fontId="25" fillId="2" borderId="167" xfId="0" applyFont="1" applyFill="1" applyBorder="1" applyAlignment="1">
      <alignment horizontal="center" vertical="center"/>
    </xf>
    <xf numFmtId="0" fontId="25" fillId="2" borderId="168" xfId="0" applyFont="1" applyFill="1" applyBorder="1" applyAlignment="1">
      <alignment horizontal="center" vertical="center"/>
    </xf>
    <xf numFmtId="16" fontId="25" fillId="2" borderId="142" xfId="0" applyNumberFormat="1" applyFont="1" applyFill="1" applyBorder="1" applyAlignment="1">
      <alignment horizontal="center" vertical="center"/>
    </xf>
    <xf numFmtId="16" fontId="25" fillId="2" borderId="144" xfId="0" applyNumberFormat="1" applyFont="1" applyFill="1" applyBorder="1" applyAlignment="1">
      <alignment horizontal="center" vertical="center"/>
    </xf>
    <xf numFmtId="16" fontId="25" fillId="2" borderId="101" xfId="0" applyNumberFormat="1" applyFont="1" applyFill="1" applyBorder="1" applyAlignment="1">
      <alignment horizontal="center" vertical="center"/>
    </xf>
    <xf numFmtId="16" fontId="25" fillId="2" borderId="100" xfId="0" applyNumberFormat="1" applyFont="1" applyFill="1" applyBorder="1" applyAlignment="1">
      <alignment horizontal="center" vertical="center"/>
    </xf>
    <xf numFmtId="0" fontId="25" fillId="2" borderId="42" xfId="0" applyFont="1" applyFill="1" applyBorder="1" applyAlignment="1">
      <alignment horizontal="center" vertical="center"/>
    </xf>
    <xf numFmtId="0" fontId="25" fillId="2" borderId="45" xfId="0" applyFont="1" applyFill="1" applyBorder="1" applyAlignment="1">
      <alignment horizontal="center" vertical="center"/>
    </xf>
    <xf numFmtId="0" fontId="25" fillId="2" borderId="169" xfId="0" applyFont="1" applyFill="1" applyBorder="1" applyAlignment="1">
      <alignment horizontal="center" vertical="center"/>
    </xf>
    <xf numFmtId="0" fontId="25" fillId="2" borderId="170" xfId="0" applyFont="1" applyFill="1" applyBorder="1" applyAlignment="1">
      <alignment horizontal="center" vertical="center"/>
    </xf>
    <xf numFmtId="0" fontId="25" fillId="2" borderId="171" xfId="0" applyFont="1" applyFill="1" applyBorder="1" applyAlignment="1">
      <alignment horizontal="center" vertical="center"/>
    </xf>
    <xf numFmtId="16" fontId="25" fillId="2" borderId="203" xfId="0" applyNumberFormat="1" applyFont="1" applyFill="1" applyBorder="1" applyAlignment="1">
      <alignment horizontal="center" vertical="center"/>
    </xf>
    <xf numFmtId="16" fontId="25" fillId="2" borderId="198" xfId="0" applyNumberFormat="1" applyFont="1" applyFill="1" applyBorder="1" applyAlignment="1">
      <alignment horizontal="center" vertical="center"/>
    </xf>
    <xf numFmtId="16" fontId="25" fillId="2" borderId="204" xfId="0" applyNumberFormat="1" applyFont="1" applyFill="1" applyBorder="1" applyAlignment="1">
      <alignment horizontal="center" vertical="center"/>
    </xf>
    <xf numFmtId="0" fontId="25" fillId="6" borderId="146" xfId="0" applyFont="1" applyFill="1" applyBorder="1" applyAlignment="1">
      <alignment horizontal="center" vertical="center"/>
    </xf>
    <xf numFmtId="0" fontId="25" fillId="6" borderId="90" xfId="0" applyFont="1" applyFill="1" applyBorder="1" applyAlignment="1">
      <alignment horizontal="center" vertical="center"/>
    </xf>
    <xf numFmtId="0" fontId="25" fillId="6" borderId="147" xfId="0" applyFont="1" applyFill="1" applyBorder="1" applyAlignment="1">
      <alignment horizontal="center" vertical="center"/>
    </xf>
    <xf numFmtId="0" fontId="25" fillId="6" borderId="154" xfId="0" applyFont="1" applyFill="1" applyBorder="1" applyAlignment="1">
      <alignment horizontal="center" vertical="center"/>
    </xf>
    <xf numFmtId="0" fontId="25" fillId="6" borderId="155" xfId="0" applyFont="1" applyFill="1" applyBorder="1" applyAlignment="1">
      <alignment horizontal="center" vertical="center"/>
    </xf>
    <xf numFmtId="0" fontId="25" fillId="2" borderId="130" xfId="0" applyFont="1" applyFill="1" applyBorder="1" applyAlignment="1">
      <alignment horizontal="center" vertical="center"/>
    </xf>
    <xf numFmtId="0" fontId="25" fillId="2" borderId="46" xfId="0" applyFont="1" applyFill="1" applyBorder="1" applyAlignment="1">
      <alignment horizontal="center" vertical="center"/>
    </xf>
    <xf numFmtId="0" fontId="25" fillId="2" borderId="28" xfId="0" applyFont="1" applyFill="1" applyBorder="1" applyAlignment="1">
      <alignment horizontal="center" vertical="center"/>
    </xf>
    <xf numFmtId="0" fontId="25" fillId="2" borderId="106" xfId="0" applyFont="1" applyFill="1" applyBorder="1" applyAlignment="1">
      <alignment horizontal="center" vertical="center"/>
    </xf>
    <xf numFmtId="16" fontId="25" fillId="6" borderId="203" xfId="0" applyNumberFormat="1" applyFont="1" applyFill="1" applyBorder="1" applyAlignment="1">
      <alignment horizontal="center" vertical="center"/>
    </xf>
    <xf numFmtId="16" fontId="25" fillId="6" borderId="198" xfId="0" applyNumberFormat="1" applyFont="1" applyFill="1" applyBorder="1" applyAlignment="1">
      <alignment horizontal="center" vertical="center"/>
    </xf>
    <xf numFmtId="16" fontId="25" fillId="6" borderId="205" xfId="0" applyNumberFormat="1" applyFont="1" applyFill="1" applyBorder="1" applyAlignment="1">
      <alignment horizontal="center" vertical="center"/>
    </xf>
    <xf numFmtId="16" fontId="48" fillId="2" borderId="99" xfId="0" applyNumberFormat="1" applyFont="1" applyFill="1" applyBorder="1" applyAlignment="1">
      <alignment horizontal="center" vertical="center"/>
    </xf>
    <xf numFmtId="16" fontId="48" fillId="2" borderId="90" xfId="0" applyNumberFormat="1" applyFont="1" applyFill="1" applyBorder="1" applyAlignment="1">
      <alignment horizontal="center" vertical="center"/>
    </xf>
    <xf numFmtId="16" fontId="48" fillId="2" borderId="107" xfId="0" applyNumberFormat="1" applyFont="1" applyFill="1" applyBorder="1" applyAlignment="1">
      <alignment horizontal="center" vertical="center"/>
    </xf>
    <xf numFmtId="0" fontId="25" fillId="2" borderId="206" xfId="0" applyFont="1" applyFill="1" applyBorder="1" applyAlignment="1">
      <alignment horizontal="center" vertical="center"/>
    </xf>
    <xf numFmtId="0" fontId="25" fillId="2" borderId="207" xfId="0" applyFont="1" applyFill="1" applyBorder="1" applyAlignment="1">
      <alignment horizontal="center" vertical="center"/>
    </xf>
    <xf numFmtId="0" fontId="9" fillId="4" borderId="108" xfId="2" applyFont="1" applyFill="1" applyBorder="1" applyAlignment="1">
      <alignment horizontal="center" vertical="center" wrapText="1"/>
    </xf>
    <xf numFmtId="0" fontId="25" fillId="2" borderId="142" xfId="0" applyFont="1" applyFill="1" applyBorder="1" applyAlignment="1">
      <alignment horizontal="center" vertical="center"/>
    </xf>
    <xf numFmtId="0" fontId="25" fillId="2" borderId="93" xfId="0" applyFont="1" applyFill="1" applyBorder="1" applyAlignment="1">
      <alignment horizontal="center" vertical="center"/>
    </xf>
    <xf numFmtId="0" fontId="25" fillId="2" borderId="144" xfId="0" applyFont="1" applyFill="1" applyBorder="1" applyAlignment="1">
      <alignment horizontal="center" vertical="center"/>
    </xf>
    <xf numFmtId="0" fontId="25" fillId="6" borderId="46" xfId="0" applyFont="1" applyFill="1" applyBorder="1" applyAlignment="1">
      <alignment horizontal="center" vertical="center"/>
    </xf>
    <xf numFmtId="0" fontId="25" fillId="6" borderId="28" xfId="0" applyFont="1" applyFill="1" applyBorder="1" applyAlignment="1">
      <alignment horizontal="center" vertical="center"/>
    </xf>
    <xf numFmtId="0" fontId="25" fillId="6" borderId="106" xfId="0" applyFont="1" applyFill="1" applyBorder="1" applyAlignment="1">
      <alignment horizontal="center" vertical="center"/>
    </xf>
    <xf numFmtId="0" fontId="8" fillId="4" borderId="209" xfId="2" applyFont="1" applyFill="1" applyBorder="1" applyAlignment="1">
      <alignment horizontal="center" vertical="center" wrapText="1"/>
    </xf>
    <xf numFmtId="0" fontId="8" fillId="4" borderId="44" xfId="2" applyFont="1" applyFill="1" applyBorder="1" applyAlignment="1">
      <alignment horizontal="center" vertical="center" wrapText="1"/>
    </xf>
    <xf numFmtId="0" fontId="8" fillId="4" borderId="130" xfId="2" applyFont="1" applyFill="1" applyBorder="1" applyAlignment="1">
      <alignment horizontal="center" vertical="center" wrapText="1"/>
    </xf>
    <xf numFmtId="0" fontId="8" fillId="4" borderId="125" xfId="2" applyFont="1" applyFill="1" applyBorder="1" applyAlignment="1">
      <alignment horizontal="center" vertical="center" wrapText="1"/>
    </xf>
    <xf numFmtId="0" fontId="8" fillId="4" borderId="104" xfId="2" applyFont="1" applyFill="1" applyBorder="1" applyAlignment="1">
      <alignment horizontal="center" vertical="center" wrapText="1"/>
    </xf>
    <xf numFmtId="0" fontId="8" fillId="4" borderId="100" xfId="2" applyFont="1" applyFill="1" applyBorder="1" applyAlignment="1">
      <alignment horizontal="center" vertical="center" wrapText="1"/>
    </xf>
    <xf numFmtId="0" fontId="25" fillId="2" borderId="141" xfId="0" applyFont="1" applyFill="1" applyBorder="1" applyAlignment="1">
      <alignment horizontal="center" vertical="center"/>
    </xf>
    <xf numFmtId="0" fontId="25" fillId="2" borderId="143" xfId="0" applyFont="1" applyFill="1" applyBorder="1" applyAlignment="1">
      <alignment horizontal="center" vertical="center"/>
    </xf>
    <xf numFmtId="16" fontId="25" fillId="2" borderId="64" xfId="0" applyNumberFormat="1" applyFont="1" applyFill="1" applyBorder="1" applyAlignment="1">
      <alignment horizontal="center" vertical="center"/>
    </xf>
    <xf numFmtId="16" fontId="25" fillId="2" borderId="56" xfId="0" applyNumberFormat="1" applyFont="1" applyFill="1" applyBorder="1" applyAlignment="1">
      <alignment horizontal="center" vertical="center"/>
    </xf>
    <xf numFmtId="16" fontId="25" fillId="2" borderId="57" xfId="0" applyNumberFormat="1" applyFont="1" applyFill="1" applyBorder="1" applyAlignment="1">
      <alignment horizontal="center" vertical="center"/>
    </xf>
    <xf numFmtId="0" fontId="25" fillId="2" borderId="165" xfId="0" applyFont="1" applyFill="1" applyBorder="1" applyAlignment="1">
      <alignment horizontal="center" vertical="center"/>
    </xf>
    <xf numFmtId="0" fontId="25" fillId="2" borderId="140" xfId="0" applyFont="1" applyFill="1" applyBorder="1" applyAlignment="1">
      <alignment horizontal="center" vertical="center"/>
    </xf>
    <xf numFmtId="0" fontId="25" fillId="2" borderId="166" xfId="0" applyFont="1" applyFill="1" applyBorder="1" applyAlignment="1">
      <alignment horizontal="center" vertical="center"/>
    </xf>
    <xf numFmtId="0" fontId="25" fillId="19" borderId="21" xfId="0" applyFont="1" applyFill="1" applyBorder="1" applyAlignment="1">
      <alignment horizontal="center" vertical="center"/>
    </xf>
    <xf numFmtId="0" fontId="25" fillId="19" borderId="13" xfId="0" applyFont="1" applyFill="1" applyBorder="1" applyAlignment="1">
      <alignment horizontal="center" vertical="center"/>
    </xf>
    <xf numFmtId="0" fontId="25" fillId="19" borderId="25" xfId="0" applyFont="1" applyFill="1" applyBorder="1" applyAlignment="1">
      <alignment horizontal="center" vertical="center"/>
    </xf>
    <xf numFmtId="0" fontId="25" fillId="19" borderId="74" xfId="0" applyFont="1" applyFill="1" applyBorder="1" applyAlignment="1">
      <alignment horizontal="center" vertical="center"/>
    </xf>
    <xf numFmtId="0" fontId="25" fillId="19" borderId="114" xfId="0" applyFont="1" applyFill="1" applyBorder="1" applyAlignment="1">
      <alignment horizontal="center" vertical="center"/>
    </xf>
    <xf numFmtId="0" fontId="25" fillId="19" borderId="54" xfId="0" applyFont="1" applyFill="1" applyBorder="1" applyAlignment="1">
      <alignment horizontal="center" vertical="center"/>
    </xf>
    <xf numFmtId="0" fontId="25" fillId="19" borderId="120" xfId="0" applyFont="1" applyFill="1" applyBorder="1" applyAlignment="1">
      <alignment horizontal="center" vertical="center"/>
    </xf>
    <xf numFmtId="0" fontId="25" fillId="19" borderId="55" xfId="0" applyFont="1" applyFill="1" applyBorder="1" applyAlignment="1">
      <alignment horizontal="center" vertical="center"/>
    </xf>
    <xf numFmtId="0" fontId="25" fillId="19" borderId="121" xfId="0" applyFont="1" applyFill="1" applyBorder="1" applyAlignment="1">
      <alignment horizontal="center" vertical="center"/>
    </xf>
    <xf numFmtId="16" fontId="25" fillId="19" borderId="122" xfId="0" applyNumberFormat="1" applyFont="1" applyFill="1" applyBorder="1" applyAlignment="1">
      <alignment horizontal="center" vertical="center"/>
    </xf>
    <xf numFmtId="0" fontId="25" fillId="19" borderId="46" xfId="0" applyFont="1" applyFill="1" applyBorder="1" applyAlignment="1">
      <alignment horizontal="center" vertical="center"/>
    </xf>
    <xf numFmtId="0" fontId="25" fillId="19" borderId="28" xfId="0" applyFont="1" applyFill="1" applyBorder="1" applyAlignment="1">
      <alignment horizontal="center" vertical="center"/>
    </xf>
    <xf numFmtId="0" fontId="25" fillId="19" borderId="106" xfId="0" applyFont="1" applyFill="1" applyBorder="1" applyAlignment="1">
      <alignment horizontal="center" vertical="center"/>
    </xf>
    <xf numFmtId="0" fontId="25" fillId="19" borderId="17" xfId="0" applyFont="1" applyFill="1" applyBorder="1" applyAlignment="1">
      <alignment horizontal="center" vertical="center"/>
    </xf>
    <xf numFmtId="0" fontId="25" fillId="19" borderId="18" xfId="0" applyFont="1" applyFill="1" applyBorder="1" applyAlignment="1">
      <alignment horizontal="center" vertical="center"/>
    </xf>
    <xf numFmtId="0" fontId="25" fillId="19" borderId="101" xfId="0" applyFont="1" applyFill="1" applyBorder="1" applyAlignment="1">
      <alignment horizontal="center" vertical="center"/>
    </xf>
    <xf numFmtId="0" fontId="25" fillId="19" borderId="100" xfId="0" applyFont="1" applyFill="1" applyBorder="1" applyAlignment="1">
      <alignment horizontal="center" vertical="center"/>
    </xf>
    <xf numFmtId="0" fontId="25" fillId="19" borderId="16" xfId="0" applyFont="1" applyFill="1" applyBorder="1" applyAlignment="1">
      <alignment horizontal="center" vertical="center"/>
    </xf>
    <xf numFmtId="0" fontId="0" fillId="0" borderId="46" xfId="0" applyBorder="1" applyAlignment="1">
      <alignment horizontal="left" vertical="top" wrapText="1"/>
    </xf>
    <xf numFmtId="0" fontId="9" fillId="4" borderId="111" xfId="2" applyFont="1" applyFill="1" applyBorder="1" applyAlignment="1">
      <alignment horizontal="center" vertical="center" wrapText="1"/>
    </xf>
    <xf numFmtId="0" fontId="9" fillId="12" borderId="110" xfId="2" applyFont="1" applyFill="1" applyBorder="1" applyAlignment="1">
      <alignment horizontal="center" vertical="center" wrapText="1"/>
    </xf>
    <xf numFmtId="0" fontId="9" fillId="12" borderId="111" xfId="2" applyFont="1" applyFill="1" applyBorder="1" applyAlignment="1">
      <alignment horizontal="center" vertical="center" wrapText="1"/>
    </xf>
    <xf numFmtId="0" fontId="9" fillId="4" borderId="110" xfId="2" applyFont="1" applyFill="1" applyBorder="1" applyAlignment="1">
      <alignment horizontal="center" vertical="center" wrapText="1"/>
    </xf>
    <xf numFmtId="0" fontId="34" fillId="14" borderId="32" xfId="0" applyFont="1" applyFill="1" applyBorder="1" applyAlignment="1">
      <alignment horizontal="center" vertical="center"/>
    </xf>
    <xf numFmtId="0" fontId="34" fillId="14" borderId="3" xfId="0" applyFont="1" applyFill="1" applyBorder="1" applyAlignment="1">
      <alignment horizontal="center" vertical="center"/>
    </xf>
    <xf numFmtId="0" fontId="34" fillId="14" borderId="33" xfId="0" applyFont="1" applyFill="1" applyBorder="1" applyAlignment="1">
      <alignment horizontal="center" vertical="center"/>
    </xf>
    <xf numFmtId="0" fontId="34" fillId="14" borderId="38" xfId="0" applyFont="1" applyFill="1" applyBorder="1" applyAlignment="1">
      <alignment horizontal="center" vertical="center"/>
    </xf>
    <xf numFmtId="0" fontId="34" fillId="14" borderId="65" xfId="0" applyFont="1" applyFill="1" applyBorder="1" applyAlignment="1">
      <alignment horizontal="center" vertical="center"/>
    </xf>
    <xf numFmtId="0" fontId="34" fillId="14" borderId="39" xfId="0" applyFont="1" applyFill="1" applyBorder="1" applyAlignment="1">
      <alignment horizontal="center" vertical="center"/>
    </xf>
    <xf numFmtId="0" fontId="34" fillId="15" borderId="32" xfId="0" applyFont="1" applyFill="1" applyBorder="1" applyAlignment="1">
      <alignment horizontal="center" vertical="center" wrapText="1"/>
    </xf>
    <xf numFmtId="0" fontId="34" fillId="15" borderId="3" xfId="0" applyFont="1" applyFill="1" applyBorder="1" applyAlignment="1">
      <alignment horizontal="center" vertical="center" wrapText="1"/>
    </xf>
    <xf numFmtId="0" fontId="34" fillId="15" borderId="33" xfId="0" applyFont="1" applyFill="1" applyBorder="1" applyAlignment="1">
      <alignment horizontal="center" vertical="center" wrapText="1"/>
    </xf>
    <xf numFmtId="0" fontId="34" fillId="7" borderId="32" xfId="0" applyFont="1" applyFill="1" applyBorder="1" applyAlignment="1">
      <alignment horizontal="center" vertical="center" wrapText="1"/>
    </xf>
    <xf numFmtId="0" fontId="34" fillId="7" borderId="3" xfId="0" applyFont="1" applyFill="1" applyBorder="1" applyAlignment="1">
      <alignment horizontal="center" vertical="center" wrapText="1"/>
    </xf>
    <xf numFmtId="0" fontId="34" fillId="7" borderId="33" xfId="0" applyFont="1" applyFill="1" applyBorder="1" applyAlignment="1">
      <alignment horizontal="center" vertical="center" wrapText="1"/>
    </xf>
    <xf numFmtId="0" fontId="34" fillId="9" borderId="32" xfId="0" applyFont="1" applyFill="1" applyBorder="1" applyAlignment="1">
      <alignment horizontal="center" vertical="center" wrapText="1"/>
    </xf>
    <xf numFmtId="0" fontId="34" fillId="9" borderId="3" xfId="0" applyFont="1" applyFill="1" applyBorder="1" applyAlignment="1">
      <alignment horizontal="center" vertical="center" wrapText="1"/>
    </xf>
    <xf numFmtId="0" fontId="34" fillId="9" borderId="33" xfId="0" applyFont="1" applyFill="1" applyBorder="1" applyAlignment="1">
      <alignment horizontal="center" vertical="center" wrapText="1"/>
    </xf>
    <xf numFmtId="0" fontId="34" fillId="16" borderId="9" xfId="0" applyFont="1" applyFill="1" applyBorder="1" applyAlignment="1">
      <alignment horizontal="center" vertical="center" wrapText="1"/>
    </xf>
    <xf numFmtId="0" fontId="34" fillId="16" borderId="34" xfId="0" applyFont="1" applyFill="1" applyBorder="1" applyAlignment="1">
      <alignment horizontal="center" vertical="center" wrapText="1"/>
    </xf>
    <xf numFmtId="0" fontId="34" fillId="16" borderId="12" xfId="0" applyFont="1" applyFill="1" applyBorder="1" applyAlignment="1">
      <alignment horizontal="center" vertical="center" wrapText="1"/>
    </xf>
    <xf numFmtId="0" fontId="34" fillId="15" borderId="21" xfId="0" applyFont="1" applyFill="1" applyBorder="1" applyAlignment="1">
      <alignment horizontal="center" vertical="center" wrapText="1"/>
    </xf>
    <xf numFmtId="0" fontId="34" fillId="15" borderId="7" xfId="0" applyFont="1" applyFill="1" applyBorder="1" applyAlignment="1">
      <alignment horizontal="center" vertical="center" wrapText="1"/>
    </xf>
    <xf numFmtId="0" fontId="34" fillId="15" borderId="31" xfId="0" applyFont="1" applyFill="1" applyBorder="1" applyAlignment="1">
      <alignment horizontal="center" vertical="center" wrapText="1"/>
    </xf>
    <xf numFmtId="0" fontId="34" fillId="7" borderId="21" xfId="0" applyFont="1" applyFill="1" applyBorder="1" applyAlignment="1">
      <alignment horizontal="center" vertical="center" wrapText="1"/>
    </xf>
    <xf numFmtId="0" fontId="34" fillId="7" borderId="7" xfId="0" applyFont="1" applyFill="1" applyBorder="1" applyAlignment="1">
      <alignment horizontal="center" vertical="center" wrapText="1"/>
    </xf>
    <xf numFmtId="0" fontId="34" fillId="7" borderId="31" xfId="0" applyFont="1" applyFill="1" applyBorder="1" applyAlignment="1">
      <alignment horizontal="center" vertical="center" wrapText="1"/>
    </xf>
    <xf numFmtId="0" fontId="34" fillId="9" borderId="21" xfId="0" applyFont="1" applyFill="1" applyBorder="1" applyAlignment="1">
      <alignment horizontal="center" vertical="center" wrapText="1"/>
    </xf>
    <xf numFmtId="0" fontId="34" fillId="9" borderId="7" xfId="0" applyFont="1" applyFill="1" applyBorder="1" applyAlignment="1">
      <alignment horizontal="center" vertical="center" wrapText="1"/>
    </xf>
    <xf numFmtId="0" fontId="34" fillId="9" borderId="31" xfId="0" applyFont="1" applyFill="1" applyBorder="1" applyAlignment="1">
      <alignment horizontal="center" vertical="center" wrapText="1"/>
    </xf>
    <xf numFmtId="0" fontId="34" fillId="15" borderId="13" xfId="0" applyFont="1" applyFill="1" applyBorder="1" applyAlignment="1">
      <alignment horizontal="center"/>
    </xf>
    <xf numFmtId="0" fontId="34" fillId="15" borderId="0" xfId="0" applyFont="1" applyFill="1" applyAlignment="1">
      <alignment horizontal="center"/>
    </xf>
    <xf numFmtId="0" fontId="34" fillId="15" borderId="35" xfId="0" applyFont="1" applyFill="1" applyBorder="1" applyAlignment="1">
      <alignment horizontal="center"/>
    </xf>
    <xf numFmtId="0" fontId="34" fillId="7" borderId="25" xfId="0" applyFont="1" applyFill="1" applyBorder="1" applyAlignment="1">
      <alignment horizontal="center"/>
    </xf>
    <xf numFmtId="0" fontId="34" fillId="7" borderId="2" xfId="0" applyFont="1" applyFill="1" applyBorder="1" applyAlignment="1">
      <alignment horizontal="center"/>
    </xf>
    <xf numFmtId="0" fontId="34" fillId="7" borderId="36" xfId="0" applyFont="1" applyFill="1" applyBorder="1" applyAlignment="1">
      <alignment horizontal="center"/>
    </xf>
    <xf numFmtId="0" fontId="34" fillId="9" borderId="25" xfId="0" applyFont="1" applyFill="1" applyBorder="1" applyAlignment="1">
      <alignment horizontal="center"/>
    </xf>
    <xf numFmtId="0" fontId="34" fillId="9" borderId="2" xfId="0" applyFont="1" applyFill="1" applyBorder="1" applyAlignment="1">
      <alignment horizontal="center"/>
    </xf>
    <xf numFmtId="0" fontId="34" fillId="9" borderId="36" xfId="0" applyFont="1" applyFill="1" applyBorder="1" applyAlignment="1">
      <alignment horizontal="center"/>
    </xf>
    <xf numFmtId="0" fontId="13" fillId="16" borderId="9" xfId="0" applyFont="1" applyFill="1" applyBorder="1" applyAlignment="1">
      <alignment horizontal="center" vertical="center" wrapText="1"/>
    </xf>
    <xf numFmtId="0" fontId="13" fillId="16" borderId="34" xfId="0" applyFont="1" applyFill="1" applyBorder="1" applyAlignment="1">
      <alignment horizontal="center" vertical="center" wrapText="1"/>
    </xf>
    <xf numFmtId="0" fontId="13" fillId="16" borderId="12" xfId="0" applyFont="1" applyFill="1" applyBorder="1" applyAlignment="1">
      <alignment horizontal="center" vertical="center" wrapText="1"/>
    </xf>
    <xf numFmtId="0" fontId="13" fillId="13" borderId="9" xfId="0" applyFont="1" applyFill="1" applyBorder="1" applyAlignment="1">
      <alignment horizontal="center" vertical="center" wrapText="1"/>
    </xf>
    <xf numFmtId="0" fontId="13" fillId="13" borderId="34" xfId="0" applyFont="1" applyFill="1" applyBorder="1" applyAlignment="1">
      <alignment horizontal="center" vertical="center" wrapText="1"/>
    </xf>
    <xf numFmtId="16" fontId="34" fillId="2" borderId="9" xfId="0" applyNumberFormat="1" applyFont="1" applyFill="1" applyBorder="1" applyAlignment="1">
      <alignment horizontal="center" vertical="center"/>
    </xf>
    <xf numFmtId="16" fontId="34" fillId="2" borderId="34" xfId="0" applyNumberFormat="1" applyFont="1" applyFill="1" applyBorder="1" applyAlignment="1">
      <alignment horizontal="center" vertical="center"/>
    </xf>
    <xf numFmtId="16" fontId="34" fillId="2" borderId="12" xfId="0" applyNumberFormat="1" applyFont="1" applyFill="1" applyBorder="1" applyAlignment="1">
      <alignment horizontal="center" vertical="center"/>
    </xf>
    <xf numFmtId="16" fontId="14" fillId="12" borderId="9" xfId="0" applyNumberFormat="1" applyFont="1" applyFill="1" applyBorder="1" applyAlignment="1">
      <alignment horizontal="center" vertical="center"/>
    </xf>
    <xf numFmtId="16" fontId="14" fillId="12" borderId="34" xfId="0" applyNumberFormat="1" applyFont="1" applyFill="1" applyBorder="1" applyAlignment="1">
      <alignment horizontal="center" vertical="center"/>
    </xf>
    <xf numFmtId="16" fontId="14" fillId="12" borderId="12" xfId="0" applyNumberFormat="1" applyFont="1" applyFill="1" applyBorder="1" applyAlignment="1">
      <alignment horizontal="center" vertical="center"/>
    </xf>
    <xf numFmtId="16" fontId="14" fillId="0" borderId="9" xfId="0" applyNumberFormat="1" applyFont="1" applyBorder="1" applyAlignment="1">
      <alignment horizontal="center" vertical="center"/>
    </xf>
    <xf numFmtId="16" fontId="14" fillId="0" borderId="34" xfId="0" applyNumberFormat="1" applyFont="1" applyBorder="1" applyAlignment="1">
      <alignment horizontal="center" vertical="center"/>
    </xf>
    <xf numFmtId="16" fontId="14" fillId="0" borderId="12" xfId="0" applyNumberFormat="1" applyFont="1" applyBorder="1" applyAlignment="1">
      <alignment horizontal="center" vertical="center"/>
    </xf>
    <xf numFmtId="16" fontId="34" fillId="0" borderId="31" xfId="0" applyNumberFormat="1" applyFont="1" applyBorder="1" applyAlignment="1">
      <alignment horizontal="center" vertical="center"/>
    </xf>
    <xf numFmtId="16" fontId="34" fillId="0" borderId="35" xfId="0" applyNumberFormat="1" applyFont="1" applyBorder="1" applyAlignment="1">
      <alignment horizontal="center" vertical="center"/>
    </xf>
    <xf numFmtId="16" fontId="34" fillId="0" borderId="36" xfId="0" applyNumberFormat="1" applyFont="1" applyBorder="1" applyAlignment="1">
      <alignment horizontal="center" vertical="center"/>
    </xf>
    <xf numFmtId="16" fontId="34" fillId="0" borderId="9" xfId="0" applyNumberFormat="1" applyFont="1" applyBorder="1" applyAlignment="1">
      <alignment horizontal="center" vertical="center"/>
    </xf>
    <xf numFmtId="16" fontId="34" fillId="0" borderId="34" xfId="0" applyNumberFormat="1" applyFont="1" applyBorder="1" applyAlignment="1">
      <alignment horizontal="center" vertical="center"/>
    </xf>
    <xf numFmtId="16" fontId="34" fillId="0" borderId="12" xfId="0" applyNumberFormat="1" applyFont="1" applyBorder="1" applyAlignment="1">
      <alignment horizontal="center" vertical="center"/>
    </xf>
    <xf numFmtId="16" fontId="14" fillId="2" borderId="9" xfId="0" applyNumberFormat="1" applyFont="1" applyFill="1" applyBorder="1" applyAlignment="1">
      <alignment horizontal="center" vertical="center"/>
    </xf>
    <xf numFmtId="16" fontId="14" fillId="2" borderId="34" xfId="0" applyNumberFormat="1" applyFont="1" applyFill="1" applyBorder="1" applyAlignment="1">
      <alignment horizontal="center" vertical="center"/>
    </xf>
    <xf numFmtId="16" fontId="14" fillId="2" borderId="12" xfId="0" applyNumberFormat="1" applyFont="1" applyFill="1" applyBorder="1" applyAlignment="1">
      <alignment horizontal="center" vertical="center"/>
    </xf>
    <xf numFmtId="16" fontId="13" fillId="2" borderId="9" xfId="0" applyNumberFormat="1" applyFont="1" applyFill="1" applyBorder="1" applyAlignment="1">
      <alignment horizontal="center" vertical="center"/>
    </xf>
    <xf numFmtId="16" fontId="13" fillId="2" borderId="34" xfId="0" applyNumberFormat="1" applyFont="1" applyFill="1" applyBorder="1" applyAlignment="1">
      <alignment horizontal="center" vertical="center"/>
    </xf>
    <xf numFmtId="16" fontId="13" fillId="2" borderId="12" xfId="0" applyNumberFormat="1" applyFont="1" applyFill="1" applyBorder="1" applyAlignment="1">
      <alignment horizontal="center" vertical="center"/>
    </xf>
    <xf numFmtId="16" fontId="30" fillId="0" borderId="31" xfId="0" applyNumberFormat="1" applyFont="1" applyBorder="1" applyAlignment="1">
      <alignment horizontal="center" vertical="center"/>
    </xf>
    <xf numFmtId="16" fontId="30" fillId="0" borderId="35" xfId="0" applyNumberFormat="1" applyFont="1" applyBorder="1" applyAlignment="1">
      <alignment horizontal="center" vertical="center"/>
    </xf>
    <xf numFmtId="16" fontId="30" fillId="0" borderId="36" xfId="0" applyNumberFormat="1" applyFont="1" applyBorder="1" applyAlignment="1">
      <alignment horizontal="center" vertical="center"/>
    </xf>
    <xf numFmtId="16" fontId="30" fillId="0" borderId="9" xfId="0" applyNumberFormat="1" applyFont="1" applyBorder="1" applyAlignment="1">
      <alignment horizontal="center" vertical="center"/>
    </xf>
    <xf numFmtId="16" fontId="30" fillId="0" borderId="34" xfId="0" applyNumberFormat="1" applyFont="1" applyBorder="1" applyAlignment="1">
      <alignment horizontal="center" vertical="center"/>
    </xf>
    <xf numFmtId="16" fontId="30" fillId="0" borderId="12" xfId="0" applyNumberFormat="1" applyFont="1" applyBorder="1" applyAlignment="1">
      <alignment horizontal="center" vertical="center"/>
    </xf>
    <xf numFmtId="16" fontId="13" fillId="0" borderId="31" xfId="0" applyNumberFormat="1" applyFont="1" applyBorder="1" applyAlignment="1">
      <alignment horizontal="center" vertical="center"/>
    </xf>
    <xf numFmtId="16" fontId="13" fillId="0" borderId="35" xfId="0" applyNumberFormat="1" applyFont="1" applyBorder="1" applyAlignment="1">
      <alignment horizontal="center" vertical="center"/>
    </xf>
    <xf numFmtId="16" fontId="13" fillId="0" borderId="36" xfId="0" applyNumberFormat="1" applyFont="1" applyBorder="1" applyAlignment="1">
      <alignment horizontal="center" vertical="center"/>
    </xf>
    <xf numFmtId="16" fontId="13" fillId="0" borderId="9" xfId="0" applyNumberFormat="1" applyFont="1" applyBorder="1" applyAlignment="1">
      <alignment horizontal="center" vertical="center"/>
    </xf>
    <xf numFmtId="16" fontId="13" fillId="0" borderId="34" xfId="0" applyNumberFormat="1" applyFont="1" applyBorder="1" applyAlignment="1">
      <alignment horizontal="center" vertical="center"/>
    </xf>
    <xf numFmtId="16" fontId="13" fillId="0" borderId="12" xfId="0" applyNumberFormat="1" applyFont="1" applyBorder="1" applyAlignment="1">
      <alignment horizontal="center" vertical="center"/>
    </xf>
    <xf numFmtId="16" fontId="35" fillId="12" borderId="9" xfId="0" applyNumberFormat="1" applyFont="1" applyFill="1" applyBorder="1" applyAlignment="1">
      <alignment horizontal="center" vertical="center"/>
    </xf>
    <xf numFmtId="16" fontId="35" fillId="12" borderId="34" xfId="0" applyNumberFormat="1" applyFont="1" applyFill="1" applyBorder="1" applyAlignment="1">
      <alignment horizontal="center" vertical="center"/>
    </xf>
    <xf numFmtId="16" fontId="35" fillId="12" borderId="12" xfId="0" applyNumberFormat="1" applyFont="1" applyFill="1" applyBorder="1" applyAlignment="1">
      <alignment horizontal="center" vertical="center"/>
    </xf>
    <xf numFmtId="16" fontId="13" fillId="2" borderId="31" xfId="0" applyNumberFormat="1" applyFont="1" applyFill="1" applyBorder="1" applyAlignment="1">
      <alignment horizontal="center" vertical="center"/>
    </xf>
    <xf numFmtId="16" fontId="13" fillId="2" borderId="35" xfId="0" applyNumberFormat="1" applyFont="1" applyFill="1" applyBorder="1" applyAlignment="1">
      <alignment horizontal="center" vertical="center"/>
    </xf>
    <xf numFmtId="16" fontId="13" fillId="2" borderId="36" xfId="0" applyNumberFormat="1" applyFont="1" applyFill="1" applyBorder="1" applyAlignment="1">
      <alignment horizontal="center" vertical="center"/>
    </xf>
    <xf numFmtId="16" fontId="35" fillId="2" borderId="9" xfId="0" applyNumberFormat="1" applyFont="1" applyFill="1" applyBorder="1" applyAlignment="1">
      <alignment horizontal="center" vertical="center"/>
    </xf>
    <xf numFmtId="16" fontId="35" fillId="2" borderId="34" xfId="0" applyNumberFormat="1" applyFont="1" applyFill="1" applyBorder="1" applyAlignment="1">
      <alignment horizontal="center" vertical="center"/>
    </xf>
    <xf numFmtId="16" fontId="35" fillId="2" borderId="12" xfId="0" applyNumberFormat="1" applyFont="1" applyFill="1" applyBorder="1" applyAlignment="1">
      <alignment horizontal="center" vertical="center"/>
    </xf>
    <xf numFmtId="0" fontId="30" fillId="0" borderId="9" xfId="0" applyFont="1" applyBorder="1" applyAlignment="1">
      <alignment horizontal="center" vertical="center" wrapText="1"/>
    </xf>
    <xf numFmtId="0" fontId="30" fillId="0" borderId="34" xfId="0" applyFont="1" applyBorder="1" applyAlignment="1">
      <alignment horizontal="center" vertical="center" wrapText="1"/>
    </xf>
    <xf numFmtId="0" fontId="30" fillId="0" borderId="5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58" xfId="0" applyFont="1" applyBorder="1" applyAlignment="1">
      <alignment horizontal="center" vertical="center" wrapText="1"/>
    </xf>
    <xf numFmtId="16" fontId="48" fillId="2" borderId="76" xfId="0" applyNumberFormat="1" applyFont="1" applyFill="1" applyBorder="1" applyAlignment="1">
      <alignment horizontal="center" vertical="center"/>
    </xf>
    <xf numFmtId="16" fontId="48" fillId="2" borderId="75" xfId="0" applyNumberFormat="1" applyFont="1" applyFill="1" applyBorder="1" applyAlignment="1">
      <alignment horizontal="center" vertical="center"/>
    </xf>
    <xf numFmtId="16" fontId="48" fillId="2" borderId="116" xfId="0" applyNumberFormat="1" applyFont="1" applyFill="1" applyBorder="1" applyAlignment="1">
      <alignment horizontal="center" vertical="center"/>
    </xf>
    <xf numFmtId="16" fontId="25" fillId="2" borderId="126" xfId="0" applyNumberFormat="1" applyFont="1" applyFill="1" applyBorder="1" applyAlignment="1">
      <alignment horizontal="center" vertical="center"/>
    </xf>
    <xf numFmtId="16" fontId="25" fillId="2" borderId="125" xfId="0" applyNumberFormat="1" applyFont="1" applyFill="1" applyBorder="1" applyAlignment="1">
      <alignment horizontal="center" vertical="center"/>
    </xf>
    <xf numFmtId="16" fontId="25" fillId="6" borderId="158" xfId="0" applyNumberFormat="1" applyFont="1" applyFill="1" applyBorder="1" applyAlignment="1">
      <alignment horizontal="center" vertical="center"/>
    </xf>
    <xf numFmtId="16" fontId="25" fillId="2" borderId="50" xfId="0" applyNumberFormat="1" applyFont="1" applyFill="1" applyBorder="1" applyAlignment="1">
      <alignment horizontal="center" vertical="center"/>
    </xf>
    <xf numFmtId="16" fontId="25" fillId="2" borderId="52" xfId="0" applyNumberFormat="1" applyFont="1" applyFill="1" applyBorder="1" applyAlignment="1">
      <alignment horizontal="center" vertical="center"/>
    </xf>
    <xf numFmtId="16" fontId="25" fillId="2" borderId="53" xfId="0" applyNumberFormat="1" applyFont="1" applyFill="1" applyBorder="1" applyAlignment="1">
      <alignment horizontal="center" vertical="center"/>
    </xf>
    <xf numFmtId="16" fontId="25" fillId="2" borderId="47" xfId="0" applyNumberFormat="1" applyFont="1" applyFill="1" applyBorder="1" applyAlignment="1">
      <alignment horizontal="center" vertical="center"/>
    </xf>
    <xf numFmtId="16" fontId="25" fillId="2" borderId="48" xfId="0" applyNumberFormat="1" applyFont="1" applyFill="1" applyBorder="1" applyAlignment="1">
      <alignment horizontal="center" vertical="center"/>
    </xf>
    <xf numFmtId="16" fontId="25" fillId="2" borderId="49" xfId="0" applyNumberFormat="1" applyFont="1" applyFill="1" applyBorder="1" applyAlignment="1">
      <alignment horizontal="center" vertical="center"/>
    </xf>
    <xf numFmtId="16" fontId="25" fillId="2" borderId="159" xfId="0" applyNumberFormat="1" applyFont="1" applyFill="1" applyBorder="1" applyAlignment="1">
      <alignment horizontal="center" vertical="center"/>
    </xf>
    <xf numFmtId="16" fontId="25" fillId="2" borderId="130" xfId="0" applyNumberFormat="1" applyFont="1" applyFill="1" applyBorder="1" applyAlignment="1">
      <alignment horizontal="center" vertical="center"/>
    </xf>
    <xf numFmtId="0" fontId="25" fillId="2" borderId="182" xfId="0" applyFont="1" applyFill="1" applyBorder="1" applyAlignment="1">
      <alignment horizontal="center" vertical="center"/>
    </xf>
    <xf numFmtId="0" fontId="25" fillId="2" borderId="56" xfId="0" applyFont="1" applyFill="1" applyBorder="1" applyAlignment="1">
      <alignment horizontal="center" vertical="center"/>
    </xf>
    <xf numFmtId="0" fontId="25" fillId="2" borderId="183" xfId="0" applyFont="1" applyFill="1" applyBorder="1" applyAlignment="1">
      <alignment horizontal="center" vertical="center"/>
    </xf>
    <xf numFmtId="16" fontId="48" fillId="6" borderId="76" xfId="0" applyNumberFormat="1" applyFont="1" applyFill="1" applyBorder="1" applyAlignment="1">
      <alignment horizontal="center" vertical="center"/>
    </xf>
    <xf numFmtId="16" fontId="48" fillId="6" borderId="75" xfId="0" applyNumberFormat="1" applyFont="1" applyFill="1" applyBorder="1" applyAlignment="1">
      <alignment horizontal="center" vertical="center"/>
    </xf>
    <xf numFmtId="16" fontId="48" fillId="6" borderId="116" xfId="0" applyNumberFormat="1" applyFont="1" applyFill="1" applyBorder="1" applyAlignment="1">
      <alignment horizontal="center" vertical="center"/>
    </xf>
    <xf numFmtId="0" fontId="61" fillId="4" borderId="177" xfId="2" applyFont="1" applyFill="1" applyBorder="1" applyAlignment="1">
      <alignment horizontal="center" vertical="center" wrapText="1"/>
    </xf>
    <xf numFmtId="0" fontId="43" fillId="4" borderId="177" xfId="2" applyFont="1" applyFill="1" applyBorder="1" applyAlignment="1">
      <alignment horizontal="center" vertical="center" wrapText="1"/>
    </xf>
    <xf numFmtId="0" fontId="43" fillId="4" borderId="111" xfId="2" applyFont="1" applyFill="1" applyBorder="1" applyAlignment="1">
      <alignment horizontal="center" vertical="center" wrapText="1"/>
    </xf>
    <xf numFmtId="0" fontId="54" fillId="0" borderId="17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81" fillId="22" borderId="1" xfId="0" applyFont="1" applyFill="1" applyBorder="1" applyAlignment="1"/>
    <xf numFmtId="0" fontId="81" fillId="22" borderId="2" xfId="0" applyFont="1" applyFill="1" applyBorder="1" applyAlignment="1"/>
    <xf numFmtId="0" fontId="29" fillId="0" borderId="189" xfId="0" applyFont="1" applyBorder="1" applyAlignment="1"/>
    <xf numFmtId="0" fontId="29" fillId="0" borderId="15" xfId="0" applyFont="1" applyBorder="1" applyAlignment="1"/>
    <xf numFmtId="0" fontId="29" fillId="0" borderId="150" xfId="0" applyFont="1" applyBorder="1" applyAlignment="1"/>
    <xf numFmtId="0" fontId="60" fillId="0" borderId="189" xfId="0" applyFont="1" applyBorder="1" applyAlignment="1"/>
    <xf numFmtId="0" fontId="60" fillId="0" borderId="15" xfId="0" applyFont="1" applyBorder="1" applyAlignment="1"/>
    <xf numFmtId="0" fontId="60" fillId="0" borderId="150" xfId="0" applyFont="1" applyBorder="1" applyAlignment="1"/>
    <xf numFmtId="0" fontId="51" fillId="0" borderId="15" xfId="0" applyFont="1" applyBorder="1" applyAlignment="1"/>
    <xf numFmtId="0" fontId="52" fillId="0" borderId="189" xfId="0" applyFont="1" applyBorder="1" applyAlignment="1"/>
    <xf numFmtId="0" fontId="52" fillId="0" borderId="15" xfId="0" applyFont="1" applyBorder="1" applyAlignment="1"/>
    <xf numFmtId="0" fontId="52" fillId="0" borderId="150" xfId="0" applyFont="1" applyBorder="1" applyAlignment="1"/>
    <xf numFmtId="0" fontId="76" fillId="29" borderId="18" xfId="0" applyFont="1" applyFill="1" applyBorder="1" applyAlignment="1"/>
    <xf numFmtId="0" fontId="76" fillId="29" borderId="15" xfId="0" applyFont="1" applyFill="1" applyBorder="1" applyAlignment="1"/>
    <xf numFmtId="0" fontId="76" fillId="29" borderId="150" xfId="0" applyFont="1" applyFill="1" applyBorder="1" applyAlignment="1"/>
    <xf numFmtId="0" fontId="76" fillId="29" borderId="14" xfId="0" applyFont="1" applyFill="1" applyBorder="1" applyAlignment="1"/>
    <xf numFmtId="0" fontId="29" fillId="0" borderId="16" xfId="0" applyFont="1" applyBorder="1" applyAlignment="1"/>
    <xf numFmtId="0" fontId="46" fillId="29" borderId="18" xfId="0" applyFont="1" applyFill="1" applyBorder="1" applyAlignment="1"/>
    <xf numFmtId="0" fontId="46" fillId="29" borderId="15" xfId="0" applyFont="1" applyFill="1" applyBorder="1" applyAlignment="1"/>
    <xf numFmtId="0" fontId="46" fillId="29" borderId="150" xfId="0" applyFont="1" applyFill="1" applyBorder="1" applyAlignment="1"/>
    <xf numFmtId="0" fontId="51" fillId="0" borderId="16" xfId="0" applyFont="1" applyBorder="1" applyAlignment="1"/>
    <xf numFmtId="0" fontId="28" fillId="22" borderId="127" xfId="0" applyFont="1" applyFill="1" applyBorder="1" applyAlignment="1"/>
    <xf numFmtId="0" fontId="28" fillId="22" borderId="79" xfId="0" applyFont="1" applyFill="1" applyBorder="1" applyAlignment="1"/>
    <xf numFmtId="0" fontId="28" fillId="22" borderId="128" xfId="0" applyFont="1" applyFill="1" applyBorder="1" applyAlignment="1"/>
    <xf numFmtId="0" fontId="53" fillId="5" borderId="127" xfId="0" applyFont="1" applyFill="1" applyBorder="1" applyAlignment="1"/>
    <xf numFmtId="0" fontId="50" fillId="5" borderId="79" xfId="0" applyFont="1" applyFill="1" applyBorder="1" applyAlignment="1"/>
    <xf numFmtId="0" fontId="50" fillId="5" borderId="128" xfId="0" applyFont="1" applyFill="1" applyBorder="1" applyAlignment="1"/>
    <xf numFmtId="0" fontId="42" fillId="13" borderId="79" xfId="0" applyFont="1" applyFill="1" applyBorder="1" applyAlignment="1"/>
    <xf numFmtId="0" fontId="50" fillId="13" borderId="127" xfId="0" applyFont="1" applyFill="1" applyBorder="1" applyAlignment="1"/>
    <xf numFmtId="0" fontId="50" fillId="13" borderId="79" xfId="0" applyFont="1" applyFill="1" applyBorder="1" applyAlignment="1"/>
    <xf numFmtId="0" fontId="50" fillId="13" borderId="128" xfId="0" applyFont="1" applyFill="1" applyBorder="1" applyAlignment="1"/>
    <xf numFmtId="0" fontId="29" fillId="6" borderId="189" xfId="0" applyFont="1" applyFill="1" applyBorder="1" applyAlignment="1"/>
    <xf numFmtId="0" fontId="29" fillId="6" borderId="15" xfId="0" applyFont="1" applyFill="1" applyBorder="1" applyAlignment="1"/>
    <xf numFmtId="0" fontId="29" fillId="6" borderId="16" xfId="0" applyFont="1" applyFill="1" applyBorder="1" applyAlignment="1"/>
    <xf numFmtId="0" fontId="51" fillId="0" borderId="201" xfId="0" applyFont="1" applyBorder="1" applyAlignment="1"/>
    <xf numFmtId="0" fontId="51" fillId="0" borderId="152" xfId="0" applyFont="1" applyBorder="1" applyAlignment="1"/>
    <xf numFmtId="0" fontId="51" fillId="0" borderId="153" xfId="0" applyFont="1" applyBorder="1" applyAlignment="1"/>
    <xf numFmtId="0" fontId="1" fillId="6" borderId="17" xfId="0" applyFont="1" applyFill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2" borderId="79" xfId="0" applyFont="1" applyFill="1" applyBorder="1" applyAlignment="1">
      <alignment horizontal="left"/>
    </xf>
    <xf numFmtId="0" fontId="1" fillId="9" borderId="13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" xfId="2" xr:uid="{600ECBEF-5B98-445B-AEE2-25CBBBB1D78D}"/>
    <cellStyle name="Normal 2 2" xfId="3" xr:uid="{603F6622-B85D-4D99-AF36-9A83188290A8}"/>
    <cellStyle name="Normal 3" xfId="4" xr:uid="{81304309-56F0-4B0E-AE8B-1B96E898E77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2FAFA"/>
      <color rgb="FFFAD157"/>
      <color rgb="FFD4F9FE"/>
      <color rgb="FFD8D3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4.xml"/><Relationship Id="rId47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2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HOM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154940</xdr:colOff>
      <xdr:row>3</xdr:row>
      <xdr:rowOff>178190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8C5B96-6FCE-4E00-96D2-177A77E3F7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330" b="17968"/>
        <a:stretch/>
      </xdr:blipFill>
      <xdr:spPr>
        <a:xfrm>
          <a:off x="0" y="0"/>
          <a:ext cx="993140" cy="72683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0</xdr:row>
      <xdr:rowOff>76200</xdr:rowOff>
    </xdr:from>
    <xdr:to>
      <xdr:col>11</xdr:col>
      <xdr:colOff>28575</xdr:colOff>
      <xdr:row>2</xdr:row>
      <xdr:rowOff>133350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50C7747-909D-4238-9A7C-1AF89DFB5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91675" y="76200"/>
          <a:ext cx="638175" cy="685800"/>
        </a:xfrm>
        <a:prstGeom prst="rect">
          <a:avLst/>
        </a:prstGeom>
      </xdr:spPr>
    </xdr:pic>
    <xdr:clientData/>
  </xdr:twoCellAnchor>
  <xdr:twoCellAnchor>
    <xdr:from>
      <xdr:col>16</xdr:col>
      <xdr:colOff>247650</xdr:colOff>
      <xdr:row>47</xdr:row>
      <xdr:rowOff>19050</xdr:rowOff>
    </xdr:from>
    <xdr:to>
      <xdr:col>17</xdr:col>
      <xdr:colOff>590550</xdr:colOff>
      <xdr:row>52</xdr:row>
      <xdr:rowOff>19050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27B9934-A2E2-7C43-C7DB-D6FAA63BBDB6}"/>
            </a:ext>
          </a:extLst>
        </xdr:cNvPr>
        <xdr:cNvSpPr txBox="1"/>
      </xdr:nvSpPr>
      <xdr:spPr>
        <a:xfrm>
          <a:off x="15535275" y="12477750"/>
          <a:ext cx="952500" cy="952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ctr">
          <a:noAutofit/>
        </a:bodyPr>
        <a:lstStyle/>
        <a:p>
          <a:pPr marL="0" indent="0" algn="ctr"/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0037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409575</xdr:colOff>
      <xdr:row>0</xdr:row>
      <xdr:rowOff>161925</xdr:rowOff>
    </xdr:from>
    <xdr:to>
      <xdr:col>11</xdr:col>
      <xdr:colOff>438150</xdr:colOff>
      <xdr:row>2</xdr:row>
      <xdr:rowOff>219075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7F097B-6069-44FC-B719-9DD4559102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72500" y="161925"/>
          <a:ext cx="638175" cy="685800"/>
        </a:xfrm>
        <a:prstGeom prst="rect">
          <a:avLst/>
        </a:prstGeom>
      </xdr:spPr>
    </xdr:pic>
    <xdr:clientData/>
  </xdr:twoCellAnchor>
  <xdr:twoCellAnchor>
    <xdr:from>
      <xdr:col>16</xdr:col>
      <xdr:colOff>266700</xdr:colOff>
      <xdr:row>15</xdr:row>
      <xdr:rowOff>152400</xdr:rowOff>
    </xdr:from>
    <xdr:to>
      <xdr:col>18</xdr:col>
      <xdr:colOff>0</xdr:colOff>
      <xdr:row>20</xdr:row>
      <xdr:rowOff>152400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4A2CCE1-59CB-718D-81B3-F952354553C9}"/>
            </a:ext>
          </a:extLst>
        </xdr:cNvPr>
        <xdr:cNvSpPr txBox="1"/>
      </xdr:nvSpPr>
      <xdr:spPr>
        <a:xfrm>
          <a:off x="15535275" y="6972300"/>
          <a:ext cx="952500" cy="952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ctr">
          <a:noAutofit/>
        </a:bodyPr>
        <a:lstStyle/>
        <a:p>
          <a:pPr marL="0" indent="0" algn="ctr"/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0032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12</xdr:col>
      <xdr:colOff>157968</xdr:colOff>
      <xdr:row>2</xdr:row>
      <xdr:rowOff>312420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2AED1B-C852-4C61-8363-31AE469C8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01117" y="175261"/>
          <a:ext cx="709186" cy="63245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11</xdr:col>
      <xdr:colOff>157968</xdr:colOff>
      <xdr:row>2</xdr:row>
      <xdr:rowOff>312420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0A2840-E93A-4D44-8845-59A1EDE80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96342" y="171451"/>
          <a:ext cx="695851" cy="62674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0</xdr:row>
      <xdr:rowOff>1</xdr:rowOff>
    </xdr:from>
    <xdr:to>
      <xdr:col>11</xdr:col>
      <xdr:colOff>161778</xdr:colOff>
      <xdr:row>2</xdr:row>
      <xdr:rowOff>2100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868FEA9-238D-450E-902F-EFA165030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96342" y="171451"/>
          <a:ext cx="699661" cy="63074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123825</xdr:colOff>
      <xdr:row>0</xdr:row>
      <xdr:rowOff>171450</xdr:rowOff>
    </xdr:from>
    <xdr:to>
      <xdr:col>12</xdr:col>
      <xdr:colOff>304800</xdr:colOff>
      <xdr:row>2</xdr:row>
      <xdr:rowOff>228600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B99BC3-62D4-49B1-8C18-A2D0CC693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34475" y="171450"/>
          <a:ext cx="638175" cy="685800"/>
        </a:xfrm>
        <a:prstGeom prst="rect">
          <a:avLst/>
        </a:prstGeom>
      </xdr:spPr>
    </xdr:pic>
    <xdr:clientData/>
  </xdr:twoCellAnchor>
  <xdr:twoCellAnchor>
    <xdr:from>
      <xdr:col>15</xdr:col>
      <xdr:colOff>857250</xdr:colOff>
      <xdr:row>23</xdr:row>
      <xdr:rowOff>152400</xdr:rowOff>
    </xdr:from>
    <xdr:to>
      <xdr:col>23</xdr:col>
      <xdr:colOff>304800</xdr:colOff>
      <xdr:row>28</xdr:row>
      <xdr:rowOff>152400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B93C6F4F-FA5E-E8B4-77A0-15BBA26D5CC1}"/>
            </a:ext>
          </a:extLst>
        </xdr:cNvPr>
        <xdr:cNvSpPr txBox="1"/>
      </xdr:nvSpPr>
      <xdr:spPr>
        <a:xfrm>
          <a:off x="13877925" y="8315325"/>
          <a:ext cx="6572250" cy="952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ctr">
          <a:noAutofit/>
        </a:bodyPr>
        <a:lstStyle/>
        <a:p>
          <a:pPr marL="0" indent="0" algn="ctr"/>
          <a:r>
            <a:rPr lang="en-US" sz="1600" b="1" i="0" u="none" strike="noStrike">
              <a:solidFill>
                <a:srgbClr val="FF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BLANK SAILING, NOMINATE NEXT MOTHER VESSEL.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123825</xdr:colOff>
      <xdr:row>0</xdr:row>
      <xdr:rowOff>171450</xdr:rowOff>
    </xdr:from>
    <xdr:to>
      <xdr:col>12</xdr:col>
      <xdr:colOff>152400</xdr:colOff>
      <xdr:row>2</xdr:row>
      <xdr:rowOff>228600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B650C7-BE64-4201-9A91-24E542DB7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58500" y="171450"/>
          <a:ext cx="638175" cy="68580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66675</xdr:rowOff>
    </xdr:from>
    <xdr:to>
      <xdr:col>11</xdr:col>
      <xdr:colOff>66675</xdr:colOff>
      <xdr:row>2</xdr:row>
      <xdr:rowOff>123825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126EEAE-A291-40F1-9057-92784147E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63225" y="66675"/>
          <a:ext cx="638175" cy="685800"/>
        </a:xfrm>
        <a:prstGeom prst="rect">
          <a:avLst/>
        </a:prstGeom>
      </xdr:spPr>
    </xdr:pic>
    <xdr:clientData/>
  </xdr:twoCellAnchor>
  <xdr:twoCellAnchor>
    <xdr:from>
      <xdr:col>8</xdr:col>
      <xdr:colOff>276225</xdr:colOff>
      <xdr:row>18</xdr:row>
      <xdr:rowOff>104775</xdr:rowOff>
    </xdr:from>
    <xdr:to>
      <xdr:col>16</xdr:col>
      <xdr:colOff>333375</xdr:colOff>
      <xdr:row>20</xdr:row>
      <xdr:rowOff>28575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518C36B-B20C-814A-7DE8-E930A15E8191}"/>
            </a:ext>
          </a:extLst>
        </xdr:cNvPr>
        <xdr:cNvSpPr txBox="1"/>
      </xdr:nvSpPr>
      <xdr:spPr>
        <a:xfrm>
          <a:off x="8639175" y="4276725"/>
          <a:ext cx="7667625" cy="3048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FOR POD COEGA, PORT LOUIS AND POD WITH TSP PORT LOUIS &amp; COEGA, PLEASE NOMINATE VIA NEXT MVSL MSC RACHELE ZF438A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0</xdr:row>
      <xdr:rowOff>0</xdr:rowOff>
    </xdr:from>
    <xdr:to>
      <xdr:col>11</xdr:col>
      <xdr:colOff>28575</xdr:colOff>
      <xdr:row>2</xdr:row>
      <xdr:rowOff>57150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71DC38-2DC1-4ED8-8694-4E50D1D49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24950" y="0"/>
          <a:ext cx="638175" cy="685800"/>
        </a:xfrm>
        <a:prstGeom prst="rect">
          <a:avLst/>
        </a:prstGeom>
      </xdr:spPr>
    </xdr:pic>
    <xdr:clientData/>
  </xdr:twoCellAnchor>
  <xdr:twoCellAnchor>
    <xdr:from>
      <xdr:col>2</xdr:col>
      <xdr:colOff>104775</xdr:colOff>
      <xdr:row>76</xdr:row>
      <xdr:rowOff>133350</xdr:rowOff>
    </xdr:from>
    <xdr:to>
      <xdr:col>8</xdr:col>
      <xdr:colOff>1228725</xdr:colOff>
      <xdr:row>81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FAE3B36-D81B-4892-0556-6996DDFBF302}"/>
            </a:ext>
          </a:extLst>
        </xdr:cNvPr>
        <xdr:cNvSpPr txBox="1"/>
      </xdr:nvSpPr>
      <xdr:spPr>
        <a:xfrm>
          <a:off x="4638675" y="14868525"/>
          <a:ext cx="4152900" cy="952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ctr">
          <a:noAutofit/>
        </a:bodyPr>
        <a:lstStyle/>
        <a:p>
          <a:pPr marL="0" indent="0" algn="ctr"/>
          <a:r>
            <a:rPr lang="en-US" sz="1400" b="1" i="0" u="none" strike="noStrike">
              <a:solidFill>
                <a:srgbClr val="FF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USE DRAGON SVC FOR SALALAH/ DJIBOUTI / BERBERA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0</xdr:row>
      <xdr:rowOff>1</xdr:rowOff>
    </xdr:from>
    <xdr:to>
      <xdr:col>12</xdr:col>
      <xdr:colOff>237978</xdr:colOff>
      <xdr:row>2</xdr:row>
      <xdr:rowOff>2100</xdr:rowOff>
    </xdr:to>
    <xdr:pic>
      <xdr:nvPicPr>
        <xdr:cNvPr id="4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60DD83-D600-4366-B14F-E6BB9FD91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748867" y="1"/>
          <a:ext cx="699661" cy="630749"/>
        </a:xfrm>
        <a:prstGeom prst="rect">
          <a:avLst/>
        </a:prstGeom>
      </xdr:spPr>
    </xdr:pic>
    <xdr:clientData/>
  </xdr:twoCellAnchor>
  <xdr:twoCellAnchor editAs="oneCell">
    <xdr:from>
      <xdr:col>10</xdr:col>
      <xdr:colOff>71717</xdr:colOff>
      <xdr:row>0</xdr:row>
      <xdr:rowOff>1</xdr:rowOff>
    </xdr:from>
    <xdr:to>
      <xdr:col>12</xdr:col>
      <xdr:colOff>237978</xdr:colOff>
      <xdr:row>2</xdr:row>
      <xdr:rowOff>2100</xdr:rowOff>
    </xdr:to>
    <xdr:pic>
      <xdr:nvPicPr>
        <xdr:cNvPr id="5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AE7431-F1CF-4288-A462-86591D11C4FB}"/>
            </a:ext>
            <a:ext uri="{147F2762-F138-4A5C-976F-8EAC2B608ADB}">
              <a16:predDERef xmlns:a16="http://schemas.microsoft.com/office/drawing/2014/main" pred="{8660DD83-D600-4366-B14F-E6BB9FD91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748867" y="1"/>
          <a:ext cx="699661" cy="6307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723900</xdr:colOff>
      <xdr:row>0</xdr:row>
      <xdr:rowOff>28575</xdr:rowOff>
    </xdr:from>
    <xdr:to>
      <xdr:col>8</xdr:col>
      <xdr:colOff>1423561</xdr:colOff>
      <xdr:row>2</xdr:row>
      <xdr:rowOff>30674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D94AFA-E9EE-45D4-A347-26599495F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77200" y="28575"/>
          <a:ext cx="699661" cy="630749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11</xdr:col>
      <xdr:colOff>194422</xdr:colOff>
      <xdr:row>3</xdr:row>
      <xdr:rowOff>53788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ADFD89-B48E-46A9-ADA4-56596F0645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87042" y="171451"/>
          <a:ext cx="732305" cy="68243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0</xdr:row>
      <xdr:rowOff>1</xdr:rowOff>
    </xdr:from>
    <xdr:to>
      <xdr:col>11</xdr:col>
      <xdr:colOff>161778</xdr:colOff>
      <xdr:row>2</xdr:row>
      <xdr:rowOff>2100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6ADE4A-0413-451B-803F-A022FA105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720667" y="1"/>
          <a:ext cx="699661" cy="630749"/>
        </a:xfrm>
        <a:prstGeom prst="rect">
          <a:avLst/>
        </a:prstGeom>
      </xdr:spPr>
    </xdr:pic>
    <xdr:clientData/>
  </xdr:twoCellAnchor>
  <xdr:twoCellAnchor editAs="oneCell">
    <xdr:from>
      <xdr:col>10</xdr:col>
      <xdr:colOff>71717</xdr:colOff>
      <xdr:row>0</xdr:row>
      <xdr:rowOff>1</xdr:rowOff>
    </xdr:from>
    <xdr:to>
      <xdr:col>11</xdr:col>
      <xdr:colOff>161778</xdr:colOff>
      <xdr:row>2</xdr:row>
      <xdr:rowOff>2100</xdr:rowOff>
    </xdr:to>
    <xdr:pic>
      <xdr:nvPicPr>
        <xdr:cNvPr id="3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B10573-AB99-416E-AF78-60455A863B9A}"/>
            </a:ext>
            <a:ext uri="{147F2762-F138-4A5C-976F-8EAC2B608ADB}">
              <a16:predDERef xmlns:a16="http://schemas.microsoft.com/office/drawing/2014/main" pred="{8660DD83-D600-4366-B14F-E6BB9FD91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720667" y="1"/>
          <a:ext cx="699661" cy="630749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12</xdr:col>
      <xdr:colOff>209403</xdr:colOff>
      <xdr:row>3</xdr:row>
      <xdr:rowOff>2100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9EF74C-B2B7-443B-953F-E8A3EEF1F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31597" y="175261"/>
          <a:ext cx="724426" cy="636464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11</xdr:col>
      <xdr:colOff>156735</xdr:colOff>
      <xdr:row>3</xdr:row>
      <xdr:rowOff>2100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AA86CD-B657-451F-9497-AFA427B40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48942" y="171451"/>
          <a:ext cx="694618" cy="630749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12</xdr:col>
      <xdr:colOff>209403</xdr:colOff>
      <xdr:row>3</xdr:row>
      <xdr:rowOff>2100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B6D5FE-01AF-4CAE-AD8B-ECBA91C7E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31597" y="175261"/>
          <a:ext cx="724426" cy="636464"/>
        </a:xfrm>
        <a:prstGeom prst="rect">
          <a:avLst/>
        </a:prstGeom>
      </xdr:spPr>
    </xdr:pic>
    <xdr:clientData/>
  </xdr:twoCellAnchor>
  <xdr:twoCellAnchor>
    <xdr:from>
      <xdr:col>14</xdr:col>
      <xdr:colOff>1133475</xdr:colOff>
      <xdr:row>1</xdr:row>
      <xdr:rowOff>66675</xdr:rowOff>
    </xdr:from>
    <xdr:to>
      <xdr:col>18</xdr:col>
      <xdr:colOff>5276850</xdr:colOff>
      <xdr:row>2</xdr:row>
      <xdr:rowOff>123825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E7D01F5-A498-3E27-9FFC-CE0765806BCE}"/>
            </a:ext>
          </a:extLst>
        </xdr:cNvPr>
        <xdr:cNvSpPr/>
      </xdr:nvSpPr>
      <xdr:spPr>
        <a:xfrm>
          <a:off x="12287250" y="238125"/>
          <a:ext cx="8667750" cy="37147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ctr"/>
          <a:r>
            <a:rPr lang="en-US" sz="1100" b="1" i="0" u="none" strike="noStrike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rPr>
            <a:t>DOUALA CARGOES TO BE ROUTED VIA ABIDJAN FOR NORMAL BOOKING ( EXCEPT FOR DG CARGOES NEED TO BE ROUTED VIA LOME 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12</xdr:col>
      <xdr:colOff>175785</xdr:colOff>
      <xdr:row>3</xdr:row>
      <xdr:rowOff>2100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45EC2A9-D853-4F18-8383-8878DF74D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31597" y="175261"/>
          <a:ext cx="724426" cy="636464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12</xdr:col>
      <xdr:colOff>209403</xdr:colOff>
      <xdr:row>3</xdr:row>
      <xdr:rowOff>2100</xdr:rowOff>
    </xdr:to>
    <xdr:pic>
      <xdr:nvPicPr>
        <xdr:cNvPr id="3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2082473-2727-460E-924C-9F8A68A16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720292" y="171451"/>
          <a:ext cx="699661" cy="630749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2</xdr:rowOff>
    </xdr:from>
    <xdr:to>
      <xdr:col>12</xdr:col>
      <xdr:colOff>131445</xdr:colOff>
      <xdr:row>2</xdr:row>
      <xdr:rowOff>289027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243D889-1419-4954-80EE-293323A29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96342" y="171452"/>
          <a:ext cx="633133" cy="60335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11</xdr:col>
      <xdr:colOff>156735</xdr:colOff>
      <xdr:row>3</xdr:row>
      <xdr:rowOff>2100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5C6436A-434E-4E6E-8CCB-FED158A3E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48942" y="171451"/>
          <a:ext cx="694618" cy="630749"/>
        </a:xfrm>
        <a:prstGeom prst="rect">
          <a:avLst/>
        </a:prstGeom>
      </xdr:spPr>
    </xdr:pic>
    <xdr:clientData/>
  </xdr:twoCellAnchor>
  <xdr:twoCellAnchor editAs="oneCell">
    <xdr:from>
      <xdr:col>10</xdr:col>
      <xdr:colOff>71717</xdr:colOff>
      <xdr:row>1</xdr:row>
      <xdr:rowOff>1</xdr:rowOff>
    </xdr:from>
    <xdr:to>
      <xdr:col>11</xdr:col>
      <xdr:colOff>156735</xdr:colOff>
      <xdr:row>3</xdr:row>
      <xdr:rowOff>2100</xdr:rowOff>
    </xdr:to>
    <xdr:pic>
      <xdr:nvPicPr>
        <xdr:cNvPr id="3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155791-0920-41B0-8D66-83ADFB619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48942" y="171451"/>
          <a:ext cx="694618" cy="630749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9525</xdr:colOff>
      <xdr:row>0</xdr:row>
      <xdr:rowOff>19050</xdr:rowOff>
    </xdr:from>
    <xdr:to>
      <xdr:col>18</xdr:col>
      <xdr:colOff>111163</xdr:colOff>
      <xdr:row>2</xdr:row>
      <xdr:rowOff>118819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592655-AAFE-43CC-AFB4-BE23A9034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1650" y="19050"/>
          <a:ext cx="711238" cy="7284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295275</xdr:colOff>
      <xdr:row>0</xdr:row>
      <xdr:rowOff>38100</xdr:rowOff>
    </xdr:from>
    <xdr:to>
      <xdr:col>8</xdr:col>
      <xdr:colOff>994936</xdr:colOff>
      <xdr:row>2</xdr:row>
      <xdr:rowOff>40199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A4DCC-6D84-440C-B5AC-8034DAD8DF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115175" y="38100"/>
          <a:ext cx="699661" cy="630749"/>
        </a:xfrm>
        <a:prstGeom prst="rect">
          <a:avLst/>
        </a:prstGeom>
      </xdr:spPr>
    </xdr:pic>
    <xdr:clientData/>
  </xdr:twoCellAnchor>
  <xdr:twoCellAnchor>
    <xdr:from>
      <xdr:col>8</xdr:col>
      <xdr:colOff>266700</xdr:colOff>
      <xdr:row>15</xdr:row>
      <xdr:rowOff>142875</xdr:rowOff>
    </xdr:from>
    <xdr:to>
      <xdr:col>16</xdr:col>
      <xdr:colOff>85725</xdr:colOff>
      <xdr:row>20</xdr:row>
      <xdr:rowOff>142875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6C1EABC-714E-3DE2-6BC7-ED8DE104A897}"/>
            </a:ext>
          </a:extLst>
        </xdr:cNvPr>
        <xdr:cNvSpPr txBox="1"/>
      </xdr:nvSpPr>
      <xdr:spPr>
        <a:xfrm>
          <a:off x="8667750" y="6858000"/>
          <a:ext cx="5676900" cy="952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ctr">
          <a:noAutofit/>
        </a:bodyPr>
        <a:lstStyle/>
        <a:p>
          <a:pPr marL="0" indent="0" algn="ctr"/>
          <a:r>
            <a:rPr lang="en-US" sz="1800" b="1" i="0" u="none" strike="noStrike">
              <a:solidFill>
                <a:srgbClr val="FF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BLANK SAILING, PLEASE NOMINATE NEXT MVSL MSC AMBRA FJ438W</a:t>
          </a:r>
        </a:p>
      </xdr:txBody>
    </xdr:sp>
    <xdr:clientData/>
  </xdr:twoCellAnchor>
  <xdr:twoCellAnchor>
    <xdr:from>
      <xdr:col>8</xdr:col>
      <xdr:colOff>409575</xdr:colOff>
      <xdr:row>32</xdr:row>
      <xdr:rowOff>95250</xdr:rowOff>
    </xdr:from>
    <xdr:to>
      <xdr:col>16</xdr:col>
      <xdr:colOff>228600</xdr:colOff>
      <xdr:row>37</xdr:row>
      <xdr:rowOff>95250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F5044A1-7EA4-4766-B97D-E0C390E258E8}"/>
            </a:ext>
          </a:extLst>
        </xdr:cNvPr>
        <xdr:cNvSpPr txBox="1"/>
      </xdr:nvSpPr>
      <xdr:spPr>
        <a:xfrm>
          <a:off x="8810625" y="10048875"/>
          <a:ext cx="5676900" cy="952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wrap="square" lIns="91440" tIns="45720" rIns="91440" bIns="45720" rtlCol="0" anchor="ctr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ctr"/>
          <a:r>
            <a:rPr lang="en-US" sz="1800" b="1" i="0" u="none" strike="noStrike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rPr>
            <a:t>BLANK SAILING, PLEASE NOMINATE NEXT MVSL MSC GULSUN  FJ440W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71717</xdr:colOff>
      <xdr:row>1</xdr:row>
      <xdr:rowOff>2</xdr:rowOff>
    </xdr:from>
    <xdr:to>
      <xdr:col>4</xdr:col>
      <xdr:colOff>220980</xdr:colOff>
      <xdr:row>2</xdr:row>
      <xdr:rowOff>404571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E5BC9D-C4B5-418C-9EC5-860F651DF5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01117" y="175262"/>
          <a:ext cx="720763" cy="739849"/>
        </a:xfrm>
        <a:prstGeom prst="rect">
          <a:avLst/>
        </a:prstGeom>
      </xdr:spPr>
    </xdr:pic>
    <xdr:clientData/>
  </xdr:twoCellAnchor>
  <xdr:twoCellAnchor editAs="oneCell">
    <xdr:from>
      <xdr:col>24</xdr:col>
      <xdr:colOff>0</xdr:colOff>
      <xdr:row>3</xdr:row>
      <xdr:rowOff>326570</xdr:rowOff>
    </xdr:from>
    <xdr:to>
      <xdr:col>51</xdr:col>
      <xdr:colOff>598714</xdr:colOff>
      <xdr:row>33</xdr:row>
      <xdr:rowOff>107118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3B084FB-0FD0-4F91-86AA-28BF235AF5A4}"/>
            </a:ext>
            <a:ext uri="{147F2762-F138-4A5C-976F-8EAC2B608ADB}">
              <a16:predDERef xmlns:a16="http://schemas.microsoft.com/office/drawing/2014/main" pred="{CA01DDED-659A-4FB4-91B7-307AF3652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8302857" y="1132113"/>
          <a:ext cx="17057914" cy="5860219"/>
        </a:xfrm>
        <a:prstGeom prst="rect">
          <a:avLst/>
        </a:prstGeom>
      </xdr:spPr>
    </xdr:pic>
    <xdr:clientData/>
  </xdr:twoCellAnchor>
  <xdr:twoCellAnchor>
    <xdr:from>
      <xdr:col>5</xdr:col>
      <xdr:colOff>485775</xdr:colOff>
      <xdr:row>0</xdr:row>
      <xdr:rowOff>47625</xdr:rowOff>
    </xdr:from>
    <xdr:to>
      <xdr:col>12</xdr:col>
      <xdr:colOff>933450</xdr:colOff>
      <xdr:row>3</xdr:row>
      <xdr:rowOff>190500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F73D28C-4E58-423C-82F0-81C368192B90}"/>
            </a:ext>
            <a:ext uri="{147F2762-F138-4A5C-976F-8EAC2B608ADB}">
              <a16:predDERef xmlns:a16="http://schemas.microsoft.com/office/drawing/2014/main" pred="{465BEEB2-32E5-49B4-8F5D-DE6C03A3FB58}"/>
            </a:ext>
          </a:extLst>
        </xdr:cNvPr>
        <xdr:cNvSpPr/>
      </xdr:nvSpPr>
      <xdr:spPr>
        <a:xfrm>
          <a:off x="4572000" y="47625"/>
          <a:ext cx="5772150" cy="17145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12700">
          <a:solidFill>
            <a:srgbClr val="507D32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rgbClr val="FFFFFF"/>
        </a:fontRef>
      </xdr:style>
      <xdr:txBody>
        <a:bodyPr spcFirstLastPara="0" wrap="square" lIns="91440" tIns="45720" rIns="91440" bIns="45720" rtlCol="0" anchor="ctr">
          <a:noAutofit/>
        </a:bodyPr>
        <a:lstStyle>
          <a:lvl1pPr marL="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ctr"/>
          <a:r>
            <a:rPr lang="en-US" sz="1800" b="1">
              <a:solidFill>
                <a:srgbClr val="FF0000"/>
              </a:solidFill>
              <a:latin typeface="+mn-lt"/>
              <a:ea typeface="+mn-lt"/>
              <a:cs typeface="+mn-lt"/>
            </a:rPr>
            <a:t>ONLY CONTRACT</a:t>
          </a:r>
        </a:p>
        <a:p>
          <a:pPr marL="0" indent="0" algn="ctr"/>
          <a:r>
            <a:rPr lang="en-US" sz="1800" b="1">
              <a:solidFill>
                <a:srgbClr val="FF0000"/>
              </a:solidFill>
              <a:latin typeface="+mn-lt"/>
              <a:ea typeface="+mn-lt"/>
              <a:cs typeface="+mn-lt"/>
            </a:rPr>
            <a:t>'EU'</a:t>
          </a:r>
        </a:p>
        <a:p>
          <a:pPr marL="0" indent="0" algn="ctr"/>
          <a:r>
            <a:rPr lang="en-US" sz="1800" b="1">
              <a:solidFill>
                <a:srgbClr val="FF0000"/>
              </a:solidFill>
              <a:latin typeface="+mn-lt"/>
              <a:ea typeface="+mn-lt"/>
              <a:cs typeface="+mn-lt"/>
            </a:rPr>
            <a:t>CAN USING LION SERVICE</a:t>
          </a:r>
        </a:p>
        <a:p>
          <a:pPr marL="0" indent="0" algn="ctr"/>
          <a:r>
            <a:rPr lang="en-US" sz="1800" b="1">
              <a:solidFill>
                <a:srgbClr val="FF0000"/>
              </a:solidFill>
              <a:latin typeface="+mn-lt"/>
              <a:ea typeface="+mn-lt"/>
              <a:cs typeface="+mn-lt"/>
            </a:rPr>
            <a:t>EXCEPT RECRON. 450000-999-ST USING LION SERVICE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2</xdr:rowOff>
    </xdr:from>
    <xdr:to>
      <xdr:col>12</xdr:col>
      <xdr:colOff>220980</xdr:colOff>
      <xdr:row>2</xdr:row>
      <xdr:rowOff>414096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55A8E5-8219-4928-87AF-F034CF7AC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01117" y="175262"/>
          <a:ext cx="720763" cy="739849"/>
        </a:xfrm>
        <a:prstGeom prst="rect">
          <a:avLst/>
        </a:prstGeom>
      </xdr:spPr>
    </xdr:pic>
    <xdr:clientData/>
  </xdr:twoCellAnchor>
  <xdr:twoCellAnchor editAs="oneCell">
    <xdr:from>
      <xdr:col>32</xdr:col>
      <xdr:colOff>266699</xdr:colOff>
      <xdr:row>28</xdr:row>
      <xdr:rowOff>14967</xdr:rowOff>
    </xdr:from>
    <xdr:to>
      <xdr:col>56</xdr:col>
      <xdr:colOff>592146</xdr:colOff>
      <xdr:row>56</xdr:row>
      <xdr:rowOff>73477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A6617A4-1109-46D4-B4BF-8C1EDED625CC}"/>
            </a:ext>
            <a:ext uri="{147F2762-F138-4A5C-976F-8EAC2B608ADB}">
              <a16:predDERef xmlns:a16="http://schemas.microsoft.com/office/drawing/2014/main" pred="{CA01DDED-659A-4FB4-91B7-307AF3652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0289499" y="5853792"/>
          <a:ext cx="14955847" cy="5011510"/>
        </a:xfrm>
        <a:prstGeom prst="rect">
          <a:avLst/>
        </a:prstGeom>
      </xdr:spPr>
    </xdr:pic>
    <xdr:clientData/>
  </xdr:twoCellAnchor>
  <xdr:twoCellAnchor>
    <xdr:from>
      <xdr:col>12</xdr:col>
      <xdr:colOff>587829</xdr:colOff>
      <xdr:row>0</xdr:row>
      <xdr:rowOff>108857</xdr:rowOff>
    </xdr:from>
    <xdr:to>
      <xdr:col>21</xdr:col>
      <xdr:colOff>334464</xdr:colOff>
      <xdr:row>3</xdr:row>
      <xdr:rowOff>227239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EE045093-DB8A-4B46-9B2D-15B2B7B93EC5}"/>
            </a:ext>
            <a:ext uri="{147F2762-F138-4A5C-976F-8EAC2B608ADB}">
              <a16:predDERef xmlns:a16="http://schemas.microsoft.com/office/drawing/2014/main" pred="{465BEEB2-32E5-49B4-8F5D-DE6C03A3FB58}"/>
            </a:ext>
          </a:extLst>
        </xdr:cNvPr>
        <xdr:cNvSpPr/>
      </xdr:nvSpPr>
      <xdr:spPr>
        <a:xfrm>
          <a:off x="7783286" y="108857"/>
          <a:ext cx="7747635" cy="923925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12700">
          <a:solidFill>
            <a:srgbClr val="507D32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rgbClr val="FFFFFF"/>
        </a:fontRef>
      </xdr:style>
      <xdr:txBody>
        <a:bodyPr spcFirstLastPara="0" wrap="square" lIns="91440" tIns="45720" rIns="91440" bIns="45720" rtlCol="0" anchor="ctr">
          <a:noAutofit/>
        </a:bodyPr>
        <a:lstStyle>
          <a:lvl1pPr marL="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ctr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800" b="1" i="0" u="none" strike="noStrike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rPr>
            <a:t>ONLY CONTRACT</a:t>
          </a:r>
        </a:p>
        <a:p>
          <a:pPr marL="0" marR="0" indent="0" algn="ctr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800" b="1" i="0" u="none" strike="noStrike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rPr>
            <a:t>'EU'</a:t>
          </a:r>
        </a:p>
        <a:p>
          <a:pPr marL="0" marR="0" indent="0" algn="ctr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800" b="1" i="0" u="none" strike="noStrike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rPr>
            <a:t>CAN USING LION SERVICE</a:t>
          </a:r>
        </a:p>
        <a:p>
          <a:pPr marL="0" marR="0" indent="0" algn="ctr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800" b="1" i="0" u="none" strike="noStrike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rPr>
            <a:t>EXCEPT RECRON. 450000-999-ST USING LION SERVICE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11</xdr:col>
      <xdr:colOff>156735</xdr:colOff>
      <xdr:row>3</xdr:row>
      <xdr:rowOff>2100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786563-18F3-4703-8530-E2A37611D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7867" y="314326"/>
          <a:ext cx="694618" cy="630749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2</xdr:rowOff>
    </xdr:from>
    <xdr:to>
      <xdr:col>11</xdr:col>
      <xdr:colOff>108585</xdr:colOff>
      <xdr:row>3</xdr:row>
      <xdr:rowOff>68726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B7517E-378C-4863-AD84-D6EEBFD5AA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96342" y="171452"/>
          <a:ext cx="760768" cy="697374"/>
        </a:xfrm>
        <a:prstGeom prst="rect">
          <a:avLst/>
        </a:prstGeom>
      </xdr:spPr>
    </xdr:pic>
    <xdr:clientData/>
  </xdr:twoCellAnchor>
  <xdr:twoCellAnchor>
    <xdr:from>
      <xdr:col>22</xdr:col>
      <xdr:colOff>419100</xdr:colOff>
      <xdr:row>0</xdr:row>
      <xdr:rowOff>95250</xdr:rowOff>
    </xdr:from>
    <xdr:to>
      <xdr:col>29</xdr:col>
      <xdr:colOff>88446</xdr:colOff>
      <xdr:row>3</xdr:row>
      <xdr:rowOff>213632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8281DE50-C6FF-4C5A-9A1B-094CCFE16F0F}"/>
            </a:ext>
            <a:ext uri="{147F2762-F138-4A5C-976F-8EAC2B608ADB}">
              <a16:predDERef xmlns:a16="http://schemas.microsoft.com/office/drawing/2014/main" pred="{465BEEB2-32E5-49B4-8F5D-DE6C03A3FB58}"/>
            </a:ext>
          </a:extLst>
        </xdr:cNvPr>
        <xdr:cNvSpPr/>
      </xdr:nvSpPr>
      <xdr:spPr>
        <a:xfrm>
          <a:off x="14839950" y="95250"/>
          <a:ext cx="6289221" cy="1194707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12700">
          <a:solidFill>
            <a:srgbClr val="507D32"/>
          </a:solidFill>
          <a:prstDash val="solid"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rgbClr val="FFFFFF"/>
        </a:fontRef>
      </xdr:style>
      <xdr:txBody>
        <a:bodyPr spcFirstLastPara="0" wrap="square" lIns="91440" tIns="45720" rIns="91440" bIns="45720" rtlCol="0" anchor="ctr">
          <a:noAutofit/>
        </a:bodyPr>
        <a:lstStyle>
          <a:lvl1pPr marL="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rgbClr val="FFFFFF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ctr"/>
          <a:r>
            <a:rPr lang="en-US" sz="1800" b="1">
              <a:solidFill>
                <a:srgbClr val="000000"/>
              </a:solidFill>
              <a:latin typeface="+mn-lt"/>
              <a:ea typeface="+mn-lt"/>
              <a:cs typeface="+mn-lt"/>
            </a:rPr>
            <a:t>ONLY CONTRACT </a:t>
          </a:r>
          <a:r>
            <a:rPr lang="en-US" sz="1800" b="1">
              <a:solidFill>
                <a:srgbClr val="FF0000"/>
              </a:solidFill>
              <a:latin typeface="+mn-lt"/>
              <a:ea typeface="+mn-lt"/>
              <a:cs typeface="+mn-lt"/>
            </a:rPr>
            <a:t>'EU' </a:t>
          </a:r>
          <a:r>
            <a:rPr lang="en-US" sz="1800" b="1">
              <a:solidFill>
                <a:srgbClr val="000000"/>
              </a:solidFill>
              <a:latin typeface="+mn-lt"/>
              <a:ea typeface="+mn-lt"/>
              <a:cs typeface="+mn-lt"/>
            </a:rPr>
            <a:t>CAN USING</a:t>
          </a:r>
          <a:r>
            <a:rPr lang="en-US" sz="1800" b="1" i="0" u="none" strike="noStrike">
              <a:solidFill>
                <a:srgbClr val="000000"/>
              </a:solidFill>
              <a:latin typeface="Calibri" panose="020F0502020204030204" pitchFamily="34" charset="0"/>
              <a:cs typeface="Calibri" panose="020F0502020204030204" pitchFamily="34" charset="0"/>
            </a:rPr>
            <a:t> SANTANA</a:t>
          </a:r>
          <a:r>
            <a:rPr lang="en-US" sz="1800" b="1">
              <a:solidFill>
                <a:srgbClr val="000000"/>
              </a:solidFill>
              <a:latin typeface="+mn-lt"/>
              <a:ea typeface="+mn-lt"/>
              <a:cs typeface="+mn-lt"/>
            </a:rPr>
            <a:t> SERVICE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11</xdr:col>
      <xdr:colOff>200025</xdr:colOff>
      <xdr:row>3</xdr:row>
      <xdr:rowOff>199273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7151ED-F052-45F7-AA7D-01C8559AB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682567" y="314326"/>
          <a:ext cx="737908" cy="704097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12</xdr:col>
      <xdr:colOff>200025</xdr:colOff>
      <xdr:row>3</xdr:row>
      <xdr:rowOff>75448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ECA2A0-078D-41E9-B622-1788508BF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01117" y="175261"/>
          <a:ext cx="751243" cy="715527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2</xdr:rowOff>
    </xdr:from>
    <xdr:to>
      <xdr:col>12</xdr:col>
      <xdr:colOff>251460</xdr:colOff>
      <xdr:row>3</xdr:row>
      <xdr:rowOff>68726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9F6BAE-3CEB-46A8-BE07-464D2F13F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01117" y="175262"/>
          <a:ext cx="774103" cy="708804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20</xdr:row>
      <xdr:rowOff>0</xdr:rowOff>
    </xdr:from>
    <xdr:to>
      <xdr:col>34</xdr:col>
      <xdr:colOff>19050</xdr:colOff>
      <xdr:row>23</xdr:row>
      <xdr:rowOff>9525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69D7CFF-20F8-4BD9-AB1B-0EB9B7787A54}"/>
            </a:ext>
            <a:ext uri="{147F2762-F138-4A5C-976F-8EAC2B608ADB}">
              <a16:predDERef xmlns:a16="http://schemas.microsoft.com/office/drawing/2014/main" pred="{B5BA525D-04D7-45E9-A052-564B66D90B5B}"/>
            </a:ext>
          </a:extLst>
        </xdr:cNvPr>
        <xdr:cNvSpPr/>
      </xdr:nvSpPr>
      <xdr:spPr>
        <a:xfrm>
          <a:off x="13182600" y="3990975"/>
          <a:ext cx="7839075" cy="6191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ctr"/>
          <a:r>
            <a:rPr lang="en-US" sz="2400" b="1">
              <a:solidFill>
                <a:srgbClr val="000000"/>
              </a:solidFill>
              <a:latin typeface="+mn-lt"/>
              <a:ea typeface="+mn-lt"/>
              <a:cs typeface="+mn-lt"/>
            </a:rPr>
            <a:t>BLANK SAILING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12</xdr:col>
      <xdr:colOff>66675</xdr:colOff>
      <xdr:row>3</xdr:row>
      <xdr:rowOff>75448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25220F-77AF-4D4A-BDE6-7E003EC17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01117" y="175261"/>
          <a:ext cx="751243" cy="7155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809625</xdr:colOff>
      <xdr:row>0</xdr:row>
      <xdr:rowOff>38100</xdr:rowOff>
    </xdr:from>
    <xdr:to>
      <xdr:col>8</xdr:col>
      <xdr:colOff>1504950</xdr:colOff>
      <xdr:row>2</xdr:row>
      <xdr:rowOff>38100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19412D-1BBE-43FF-82B4-0801D3095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715250" y="38100"/>
          <a:ext cx="695325" cy="628650"/>
        </a:xfrm>
        <a:prstGeom prst="rect">
          <a:avLst/>
        </a:prstGeom>
      </xdr:spPr>
    </xdr:pic>
    <xdr:clientData/>
  </xdr:twoCellAnchor>
  <xdr:twoCellAnchor>
    <xdr:from>
      <xdr:col>8</xdr:col>
      <xdr:colOff>514350</xdr:colOff>
      <xdr:row>14</xdr:row>
      <xdr:rowOff>85725</xdr:rowOff>
    </xdr:from>
    <xdr:to>
      <xdr:col>16</xdr:col>
      <xdr:colOff>219075</xdr:colOff>
      <xdr:row>19</xdr:row>
      <xdr:rowOff>85725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46C3CF1-DB6A-4849-B97B-90D6EC08C910}"/>
            </a:ext>
          </a:extLst>
        </xdr:cNvPr>
        <xdr:cNvSpPr txBox="1"/>
      </xdr:nvSpPr>
      <xdr:spPr>
        <a:xfrm>
          <a:off x="9010650" y="6210300"/>
          <a:ext cx="5676900" cy="952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wrap="square" lIns="91440" tIns="45720" rIns="91440" bIns="45720" rtlCol="0" anchor="ctr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ctr"/>
          <a:r>
            <a:rPr lang="en-US" sz="1800" b="1" i="0" u="none" strike="noStrike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rPr>
            <a:t>BLANK SAILING, PLEASE NOMINATE NEXT MVSL SPEED 440W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0</xdr:row>
      <xdr:rowOff>0</xdr:rowOff>
    </xdr:from>
    <xdr:to>
      <xdr:col>8</xdr:col>
      <xdr:colOff>695325</xdr:colOff>
      <xdr:row>2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3BFE3A-1FC8-449C-8FE9-446D06A04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53175" y="0"/>
          <a:ext cx="695325" cy="628650"/>
        </a:xfrm>
        <a:prstGeom prst="rect">
          <a:avLst/>
        </a:prstGeom>
      </xdr:spPr>
    </xdr:pic>
    <xdr:clientData/>
  </xdr:twoCellAnchor>
  <xdr:twoCellAnchor>
    <xdr:from>
      <xdr:col>8</xdr:col>
      <xdr:colOff>238125</xdr:colOff>
      <xdr:row>26</xdr:row>
      <xdr:rowOff>66675</xdr:rowOff>
    </xdr:from>
    <xdr:to>
      <xdr:col>18</xdr:col>
      <xdr:colOff>361950</xdr:colOff>
      <xdr:row>28</xdr:row>
      <xdr:rowOff>76200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B62E611-B531-41CC-A200-C08B31020B0E}"/>
            </a:ext>
          </a:extLst>
        </xdr:cNvPr>
        <xdr:cNvSpPr txBox="1"/>
      </xdr:nvSpPr>
      <xdr:spPr>
        <a:xfrm>
          <a:off x="8601075" y="8477250"/>
          <a:ext cx="6334125" cy="3905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ctr"/>
          <a:r>
            <a:rPr lang="en-US" sz="1200" b="1" i="0" u="none" strike="noStrike">
              <a:solidFill>
                <a:srgbClr val="FF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FOR POD DJIBOUTI PLEASE NOMINATE ON MSC SOFIA FY440A ETA COLOMBO 27/10</a:t>
          </a:r>
        </a:p>
        <a:p>
          <a:pPr marL="0" indent="0" algn="ctr"/>
          <a:endParaRPr lang="en-US" sz="1200" b="1" i="0" u="none" strike="noStrike">
            <a:solidFill>
              <a:srgbClr val="FF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71717</xdr:colOff>
      <xdr:row>1</xdr:row>
      <xdr:rowOff>1</xdr:rowOff>
    </xdr:from>
    <xdr:to>
      <xdr:col>12</xdr:col>
      <xdr:colOff>186543</xdr:colOff>
      <xdr:row>2</xdr:row>
      <xdr:rowOff>297180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D9BD06-3BF9-446D-AB6B-E71302325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01117" y="175261"/>
          <a:ext cx="709186" cy="61721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542925</xdr:colOff>
      <xdr:row>0</xdr:row>
      <xdr:rowOff>85725</xdr:rowOff>
    </xdr:from>
    <xdr:to>
      <xdr:col>11</xdr:col>
      <xdr:colOff>27343</xdr:colOff>
      <xdr:row>2</xdr:row>
      <xdr:rowOff>115443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C72DA2-2916-4FE6-BD4B-A3080F1DD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10575" y="85725"/>
          <a:ext cx="703618" cy="6583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561975</xdr:colOff>
      <xdr:row>0</xdr:row>
      <xdr:rowOff>190500</xdr:rowOff>
    </xdr:from>
    <xdr:to>
      <xdr:col>11</xdr:col>
      <xdr:colOff>46393</xdr:colOff>
      <xdr:row>2</xdr:row>
      <xdr:rowOff>220218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02EE1-B754-4786-A13D-41EC9C0EA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86625" y="190500"/>
          <a:ext cx="703618" cy="6583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466725</xdr:colOff>
      <xdr:row>0</xdr:row>
      <xdr:rowOff>114300</xdr:rowOff>
    </xdr:from>
    <xdr:to>
      <xdr:col>10</xdr:col>
      <xdr:colOff>400050</xdr:colOff>
      <xdr:row>2</xdr:row>
      <xdr:rowOff>57150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7BE4B9-F230-4345-85D3-AA3BA4C65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77325" y="114300"/>
          <a:ext cx="542925" cy="571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PANEMA%20VIA%20SANTOS,MONTEVIDEO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NDES(PKG-PGU-PEN-TPP)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AZTEC(PKG-PGU-PEN-TPP)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INCA(PKG-PGU-PEN-TPP)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PANEMA VIA SANTOS,MONTEVIDEO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DES(PKG-PGU-PEN-TPP)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ZTEC(PKG-PGU-PEN-TPP)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A(PKG-PGU-PEN-TPP)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eamsite.msc.com/:x:/r/sites/MY172-CS/_layouts/15/Doc.aspx?sourcedoc=%7BFE69F97A-9B08-4242-8FA9-64D77A0BA780%7D&amp;file=Schedule%20-%20OTH%20-050624_pw.xlsx&amp;action=default&amp;mobileredirect=true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cases.others@msc.com" TargetMode="External"/><Relationship Id="rId2" Type="http://schemas.openxmlformats.org/officeDocument/2006/relationships/hyperlink" Target="mailto:my172-exportdoc.si@msc.com" TargetMode="External"/><Relationship Id="rId1" Type="http://schemas.openxmlformats.org/officeDocument/2006/relationships/hyperlink" Target="mailto:my172-bkg.oth@msc.com" TargetMode="External"/><Relationship Id="rId5" Type="http://schemas.openxmlformats.org/officeDocument/2006/relationships/drawing" Target="../drawings/drawing10.xml"/><Relationship Id="rId4" Type="http://schemas.openxmlformats.org/officeDocument/2006/relationships/hyperlink" Target="mailto:my172-exportdoc.amd@msc.com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cases.others@msc.com" TargetMode="External"/><Relationship Id="rId2" Type="http://schemas.openxmlformats.org/officeDocument/2006/relationships/hyperlink" Target="mailto:my172-exportdoc.si@msc.com" TargetMode="External"/><Relationship Id="rId1" Type="http://schemas.openxmlformats.org/officeDocument/2006/relationships/hyperlink" Target="mailto:my172-bkg.oth@msc.com" TargetMode="External"/><Relationship Id="rId5" Type="http://schemas.openxmlformats.org/officeDocument/2006/relationships/drawing" Target="../drawings/drawing11.xml"/><Relationship Id="rId4" Type="http://schemas.openxmlformats.org/officeDocument/2006/relationships/hyperlink" Target="mailto:my172-exportdoc.amd@msc.com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5" Type="http://schemas.openxmlformats.org/officeDocument/2006/relationships/drawing" Target="../drawings/drawing12.xml"/><Relationship Id="rId4" Type="http://schemas.openxmlformats.org/officeDocument/2006/relationships/hyperlink" Target="mailto:my172-exportdoc.si@msc.com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5" Type="http://schemas.openxmlformats.org/officeDocument/2006/relationships/drawing" Target="../drawings/drawing13.xml"/><Relationship Id="rId4" Type="http://schemas.openxmlformats.org/officeDocument/2006/relationships/hyperlink" Target="mailto:my172-exportdoc.si@msc.com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5" Type="http://schemas.openxmlformats.org/officeDocument/2006/relationships/drawing" Target="../drawings/drawing15.xml"/><Relationship Id="rId4" Type="http://schemas.openxmlformats.org/officeDocument/2006/relationships/hyperlink" Target="mailto:my172-exportdoc.si@msc.com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5" Type="http://schemas.openxmlformats.org/officeDocument/2006/relationships/drawing" Target="../drawings/drawing16.xml"/><Relationship Id="rId4" Type="http://schemas.openxmlformats.org/officeDocument/2006/relationships/hyperlink" Target="mailto:my172-exportdoc.si@msc.com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cases.others@msc.com" TargetMode="External"/><Relationship Id="rId2" Type="http://schemas.openxmlformats.org/officeDocument/2006/relationships/hyperlink" Target="mailto:my172-exportdoc.si@msc.com" TargetMode="External"/><Relationship Id="rId1" Type="http://schemas.openxmlformats.org/officeDocument/2006/relationships/hyperlink" Target="mailto:my172-bkg.oth@msc.com" TargetMode="External"/><Relationship Id="rId5" Type="http://schemas.openxmlformats.org/officeDocument/2006/relationships/drawing" Target="../drawings/drawing17.xml"/><Relationship Id="rId4" Type="http://schemas.openxmlformats.org/officeDocument/2006/relationships/hyperlink" Target="mailto:my172-exportdoc.amd@msc.com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cases.others@msc.com" TargetMode="External"/><Relationship Id="rId2" Type="http://schemas.openxmlformats.org/officeDocument/2006/relationships/hyperlink" Target="mailto:my172-exportdoc.si@msc.com" TargetMode="External"/><Relationship Id="rId1" Type="http://schemas.openxmlformats.org/officeDocument/2006/relationships/hyperlink" Target="mailto:my172-bkg.oth@msc.com" TargetMode="External"/><Relationship Id="rId5" Type="http://schemas.openxmlformats.org/officeDocument/2006/relationships/drawing" Target="../drawings/drawing18.xml"/><Relationship Id="rId4" Type="http://schemas.openxmlformats.org/officeDocument/2006/relationships/hyperlink" Target="mailto:my172-exportdoc.amd@msc.com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si@msc.com" TargetMode="External"/><Relationship Id="rId2" Type="http://schemas.openxmlformats.org/officeDocument/2006/relationships/hyperlink" Target="mailto:MY172-cases.others@msc.com" TargetMode="External"/><Relationship Id="rId1" Type="http://schemas.openxmlformats.org/officeDocument/2006/relationships/hyperlink" Target="mailto:my172-exportdoc.amd@msc.com" TargetMode="External"/><Relationship Id="rId5" Type="http://schemas.openxmlformats.org/officeDocument/2006/relationships/drawing" Target="../drawings/drawing2.xml"/><Relationship Id="rId4" Type="http://schemas.openxmlformats.org/officeDocument/2006/relationships/hyperlink" Target="mailto:my172-bkg.oth@msc.com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6" Type="http://schemas.openxmlformats.org/officeDocument/2006/relationships/drawing" Target="../drawings/drawing22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mailto:my172-exportdoc.si@msc.com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5" Type="http://schemas.openxmlformats.org/officeDocument/2006/relationships/drawing" Target="../drawings/drawing23.xml"/><Relationship Id="rId4" Type="http://schemas.openxmlformats.org/officeDocument/2006/relationships/hyperlink" Target="mailto:my172-exportdoc.si@msc.com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6" Type="http://schemas.openxmlformats.org/officeDocument/2006/relationships/drawing" Target="../drawings/drawing2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mailto:my172-exportdoc.si@msc.com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6" Type="http://schemas.openxmlformats.org/officeDocument/2006/relationships/drawing" Target="../drawings/drawing25.xm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mailto:my172-exportdoc.si@msc.com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5" Type="http://schemas.openxmlformats.org/officeDocument/2006/relationships/drawing" Target="../drawings/drawing26.xml"/><Relationship Id="rId4" Type="http://schemas.openxmlformats.org/officeDocument/2006/relationships/hyperlink" Target="mailto:my172-exportdoc.si@msc.com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eur@msc.com" TargetMode="External"/><Relationship Id="rId1" Type="http://schemas.openxmlformats.org/officeDocument/2006/relationships/hyperlink" Target="mailto:MY172-cases.others@msc.com" TargetMode="External"/><Relationship Id="rId6" Type="http://schemas.openxmlformats.org/officeDocument/2006/relationships/drawing" Target="../drawings/drawing27.x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mailto:my172-exportdoc.si@msc.com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5" Type="http://schemas.openxmlformats.org/officeDocument/2006/relationships/drawing" Target="../drawings/drawing28.xml"/><Relationship Id="rId4" Type="http://schemas.openxmlformats.org/officeDocument/2006/relationships/hyperlink" Target="mailto:my172-exportdoc.si@msc.com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eur@msc.com" TargetMode="External"/><Relationship Id="rId1" Type="http://schemas.openxmlformats.org/officeDocument/2006/relationships/hyperlink" Target="mailto:MY172-cases.others@msc.com" TargetMode="External"/><Relationship Id="rId6" Type="http://schemas.openxmlformats.org/officeDocument/2006/relationships/drawing" Target="../drawings/drawing29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mailto:my172-exportdoc.si@msc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cases.others@msc.com" TargetMode="External"/><Relationship Id="rId2" Type="http://schemas.openxmlformats.org/officeDocument/2006/relationships/hyperlink" Target="mailto:my172-exportdoc.si@msc.com" TargetMode="External"/><Relationship Id="rId1" Type="http://schemas.openxmlformats.org/officeDocument/2006/relationships/hyperlink" Target="mailto:my172-bkg.oth@msc.com" TargetMode="External"/><Relationship Id="rId5" Type="http://schemas.openxmlformats.org/officeDocument/2006/relationships/drawing" Target="../drawings/drawing3.xml"/><Relationship Id="rId4" Type="http://schemas.openxmlformats.org/officeDocument/2006/relationships/hyperlink" Target="mailto:my172-exportdoc.amd@msc.com" TargetMode="Externa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8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6" Type="http://schemas.openxmlformats.org/officeDocument/2006/relationships/drawing" Target="../drawings/drawing31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mailto:my172-exportdoc.si@msc.com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5" Type="http://schemas.openxmlformats.org/officeDocument/2006/relationships/drawing" Target="../drawings/drawing32.xml"/><Relationship Id="rId4" Type="http://schemas.openxmlformats.org/officeDocument/2006/relationships/hyperlink" Target="mailto:my172-exportdoc.si@msc.com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5" Type="http://schemas.openxmlformats.org/officeDocument/2006/relationships/drawing" Target="../drawings/drawing33.xml"/><Relationship Id="rId4" Type="http://schemas.openxmlformats.org/officeDocument/2006/relationships/hyperlink" Target="mailto:my172-exportdoc.si@msc.com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bkg.oth@msc.com" TargetMode="External"/><Relationship Id="rId2" Type="http://schemas.openxmlformats.org/officeDocument/2006/relationships/hyperlink" Target="mailto:my172-exportdoc.amd@msc.com" TargetMode="External"/><Relationship Id="rId1" Type="http://schemas.openxmlformats.org/officeDocument/2006/relationships/hyperlink" Target="mailto:my172-exportdoc.si@msc.com" TargetMode="External"/><Relationship Id="rId5" Type="http://schemas.openxmlformats.org/officeDocument/2006/relationships/drawing" Target="../drawings/drawing34.xml"/><Relationship Id="rId4" Type="http://schemas.openxmlformats.org/officeDocument/2006/relationships/hyperlink" Target="mailto:MY172-cases.others@msc.com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6" Type="http://schemas.openxmlformats.org/officeDocument/2006/relationships/drawing" Target="../drawings/drawing35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mailto:my172-exportdoc.si@msc.com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6" Type="http://schemas.openxmlformats.org/officeDocument/2006/relationships/drawing" Target="../drawings/drawing36.xm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mailto:my172-exportdoc.si@msc.com" TargetMode="External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12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6" Type="http://schemas.openxmlformats.org/officeDocument/2006/relationships/drawing" Target="../drawings/drawing38.xm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mailto:my172-exportdoc.si@msc.com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cases.others@msc.com" TargetMode="External"/><Relationship Id="rId2" Type="http://schemas.openxmlformats.org/officeDocument/2006/relationships/hyperlink" Target="mailto:my172-exportdoc.si@msc.com" TargetMode="External"/><Relationship Id="rId1" Type="http://schemas.openxmlformats.org/officeDocument/2006/relationships/hyperlink" Target="mailto:my172-bkg.oth@msc.com" TargetMode="External"/><Relationship Id="rId5" Type="http://schemas.openxmlformats.org/officeDocument/2006/relationships/drawing" Target="../drawings/drawing4.xml"/><Relationship Id="rId4" Type="http://schemas.openxmlformats.org/officeDocument/2006/relationships/hyperlink" Target="mailto:my172-exportdoc.amd@msc.co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cases.others@msc.com" TargetMode="External"/><Relationship Id="rId2" Type="http://schemas.openxmlformats.org/officeDocument/2006/relationships/hyperlink" Target="mailto:my172-exportdoc.si@msc.com" TargetMode="External"/><Relationship Id="rId1" Type="http://schemas.openxmlformats.org/officeDocument/2006/relationships/hyperlink" Target="mailto:my172-bkg.oth@msc.com" TargetMode="External"/><Relationship Id="rId5" Type="http://schemas.openxmlformats.org/officeDocument/2006/relationships/drawing" Target="../drawings/drawing5.xml"/><Relationship Id="rId4" Type="http://schemas.openxmlformats.org/officeDocument/2006/relationships/hyperlink" Target="mailto:my172-exportdoc.amd@msc.com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amd@msc.com" TargetMode="External"/><Relationship Id="rId2" Type="http://schemas.openxmlformats.org/officeDocument/2006/relationships/hyperlink" Target="mailto:my172-bkg.oth@msc.com" TargetMode="External"/><Relationship Id="rId1" Type="http://schemas.openxmlformats.org/officeDocument/2006/relationships/hyperlink" Target="mailto:MY172-cases.others@msc.com" TargetMode="External"/><Relationship Id="rId5" Type="http://schemas.openxmlformats.org/officeDocument/2006/relationships/drawing" Target="../drawings/drawing6.xml"/><Relationship Id="rId4" Type="http://schemas.openxmlformats.org/officeDocument/2006/relationships/hyperlink" Target="mailto:my172-exportdoc.si@msc.com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cases.others@msc.com" TargetMode="External"/><Relationship Id="rId2" Type="http://schemas.openxmlformats.org/officeDocument/2006/relationships/hyperlink" Target="mailto:my172-exportdoc.si@msc.com" TargetMode="External"/><Relationship Id="rId1" Type="http://schemas.openxmlformats.org/officeDocument/2006/relationships/hyperlink" Target="mailto:my172-bkg.oth@msc.com" TargetMode="External"/><Relationship Id="rId5" Type="http://schemas.openxmlformats.org/officeDocument/2006/relationships/drawing" Target="../drawings/drawing7.xml"/><Relationship Id="rId4" Type="http://schemas.openxmlformats.org/officeDocument/2006/relationships/hyperlink" Target="mailto:my172-exportdoc.amd@msc.com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cases.others@msc.com" TargetMode="External"/><Relationship Id="rId2" Type="http://schemas.openxmlformats.org/officeDocument/2006/relationships/hyperlink" Target="mailto:my172-exportdoc.si@msc.com" TargetMode="External"/><Relationship Id="rId1" Type="http://schemas.openxmlformats.org/officeDocument/2006/relationships/hyperlink" Target="mailto:my172-bkg.oth@msc.com" TargetMode="External"/><Relationship Id="rId5" Type="http://schemas.openxmlformats.org/officeDocument/2006/relationships/drawing" Target="../drawings/drawing8.xml"/><Relationship Id="rId4" Type="http://schemas.openxmlformats.org/officeDocument/2006/relationships/hyperlink" Target="mailto:my172-exportdoc.amd@msc.com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mailto:my172-exportdoc.si@msc.com" TargetMode="External"/><Relationship Id="rId2" Type="http://schemas.openxmlformats.org/officeDocument/2006/relationships/hyperlink" Target="mailto:my172-exportdoc.amd@msc.com" TargetMode="External"/><Relationship Id="rId1" Type="http://schemas.openxmlformats.org/officeDocument/2006/relationships/hyperlink" Target="mailto:MY172-cases.others@msc.com" TargetMode="External"/><Relationship Id="rId5" Type="http://schemas.openxmlformats.org/officeDocument/2006/relationships/drawing" Target="../drawings/drawing9.xml"/><Relationship Id="rId4" Type="http://schemas.openxmlformats.org/officeDocument/2006/relationships/hyperlink" Target="mailto:my172-bkg.oth@ms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443CA-6FB3-4BDB-9C7A-AEED0717E6B1}">
  <dimension ref="A1:W175"/>
  <sheetViews>
    <sheetView topLeftCell="A150" zoomScale="85" zoomScaleNormal="85" workbookViewId="0">
      <selection activeCell="I38" sqref="I38"/>
    </sheetView>
  </sheetViews>
  <sheetFormatPr defaultColWidth="8.5703125" defaultRowHeight="15"/>
  <cols>
    <col min="1" max="1" width="7.42578125" style="27" customWidth="1"/>
    <col min="2" max="2" width="4.42578125" customWidth="1"/>
    <col min="3" max="3" width="23.7109375" customWidth="1"/>
    <col min="4" max="4" width="3.7109375" customWidth="1"/>
    <col min="5" max="5" width="39.7109375" customWidth="1"/>
    <col min="6" max="6" width="3.7109375" customWidth="1"/>
    <col min="7" max="7" width="19.28515625" customWidth="1"/>
    <col min="8" max="8" width="3.7109375" customWidth="1"/>
    <col min="9" max="9" width="94.7109375" customWidth="1"/>
    <col min="10" max="10" width="2.42578125" customWidth="1"/>
  </cols>
  <sheetData>
    <row r="1" spans="1:10" s="22" customFormat="1" ht="15" customHeight="1">
      <c r="A1" s="20" t="s">
        <v>0</v>
      </c>
      <c r="B1" s="21"/>
    </row>
    <row r="2" spans="1:10" s="22" customFormat="1" ht="15" customHeight="1">
      <c r="A2" s="23"/>
      <c r="B2" s="21"/>
    </row>
    <row r="3" spans="1:10" s="22" customFormat="1" ht="15" customHeight="1">
      <c r="A3" s="24"/>
      <c r="B3" s="21"/>
      <c r="E3" s="25"/>
      <c r="F3" s="25"/>
      <c r="G3" s="25"/>
      <c r="H3" s="25"/>
    </row>
    <row r="4" spans="1:10" s="22" customFormat="1" ht="15" customHeight="1">
      <c r="A4" s="24"/>
      <c r="B4" s="21"/>
    </row>
    <row r="5" spans="1:10" s="26" customFormat="1" ht="23.85" customHeight="1">
      <c r="A5" s="862" t="s">
        <v>1</v>
      </c>
      <c r="B5" s="863"/>
      <c r="C5" s="863"/>
      <c r="D5" s="863"/>
      <c r="E5" s="863"/>
      <c r="F5" s="863"/>
      <c r="G5" s="863"/>
      <c r="H5" s="863"/>
      <c r="I5" s="863"/>
      <c r="J5" s="864"/>
    </row>
    <row r="6" spans="1:10" ht="12.75" customHeight="1">
      <c r="B6" s="28"/>
      <c r="E6" t="s">
        <v>2</v>
      </c>
      <c r="H6" s="27"/>
      <c r="I6" s="17"/>
      <c r="J6" s="36"/>
    </row>
    <row r="7" spans="1:10" s="22" customFormat="1" ht="6" customHeight="1">
      <c r="A7" s="24"/>
      <c r="B7" s="21"/>
      <c r="I7" s="29"/>
      <c r="J7" s="22" t="s">
        <v>3</v>
      </c>
    </row>
    <row r="8" spans="1:10" ht="16.149999999999999" customHeight="1">
      <c r="A8" s="17" t="s">
        <v>4</v>
      </c>
      <c r="B8" s="28"/>
    </row>
    <row r="9" spans="1:10" s="22" customFormat="1" ht="5.45" customHeight="1">
      <c r="A9" s="24"/>
      <c r="B9" s="21"/>
    </row>
    <row r="10" spans="1:10" s="32" customFormat="1" ht="12.75" customHeight="1">
      <c r="A10" s="30"/>
      <c r="B10" s="31"/>
      <c r="C10" s="32" t="s">
        <v>5</v>
      </c>
      <c r="E10" s="32" t="s">
        <v>6</v>
      </c>
      <c r="G10" s="32" t="s">
        <v>7</v>
      </c>
      <c r="I10" s="32" t="s">
        <v>8</v>
      </c>
    </row>
    <row r="11" spans="1:10" s="22" customFormat="1" ht="13.15" customHeight="1">
      <c r="A11" s="24"/>
      <c r="B11" s="21"/>
      <c r="C11" s="42"/>
      <c r="D11" s="42"/>
      <c r="E11" s="42"/>
      <c r="F11" s="42"/>
      <c r="G11" s="42"/>
      <c r="H11" s="42"/>
      <c r="I11" s="42"/>
    </row>
    <row r="12" spans="1:10" s="35" customFormat="1" ht="12.75" customHeight="1">
      <c r="A12" s="33"/>
      <c r="B12" s="34"/>
      <c r="C12" s="117" t="s">
        <v>9</v>
      </c>
      <c r="D12" s="43"/>
      <c r="E12" s="49" t="s">
        <v>10</v>
      </c>
      <c r="F12" s="44"/>
      <c r="G12" s="44" t="s">
        <v>11</v>
      </c>
      <c r="H12" s="43"/>
      <c r="I12" s="44" t="s">
        <v>12</v>
      </c>
    </row>
    <row r="13" spans="1:10">
      <c r="C13" s="117"/>
      <c r="D13" s="37"/>
      <c r="E13" s="111"/>
      <c r="F13" s="37"/>
      <c r="G13" s="37"/>
      <c r="H13" s="37"/>
      <c r="I13" s="37"/>
    </row>
    <row r="14" spans="1:10" ht="48.75">
      <c r="C14" s="117" t="s">
        <v>9</v>
      </c>
      <c r="D14" s="43"/>
      <c r="E14" s="112" t="s">
        <v>13</v>
      </c>
      <c r="F14" s="44"/>
      <c r="G14" s="44" t="s">
        <v>11</v>
      </c>
      <c r="H14" s="35"/>
      <c r="I14" s="109" t="s">
        <v>14</v>
      </c>
    </row>
    <row r="15" spans="1:10">
      <c r="C15" s="117"/>
      <c r="D15" s="37"/>
      <c r="E15" s="112"/>
      <c r="F15" s="37"/>
      <c r="G15" s="44"/>
      <c r="H15" s="35"/>
      <c r="I15" s="35"/>
    </row>
    <row r="16" spans="1:10" ht="36.75">
      <c r="C16" s="117" t="s">
        <v>9</v>
      </c>
      <c r="D16" s="42"/>
      <c r="E16" s="112" t="s">
        <v>15</v>
      </c>
      <c r="F16" s="44"/>
      <c r="G16" s="44" t="s">
        <v>11</v>
      </c>
      <c r="H16" s="35"/>
      <c r="I16" s="109" t="s">
        <v>16</v>
      </c>
    </row>
    <row r="17" spans="3:9">
      <c r="C17" s="117"/>
      <c r="D17" s="42"/>
      <c r="E17" s="112"/>
      <c r="F17" s="44"/>
      <c r="G17" s="44"/>
      <c r="H17" s="35"/>
      <c r="I17" s="35"/>
    </row>
    <row r="18" spans="3:9">
      <c r="C18" s="117" t="s">
        <v>9</v>
      </c>
      <c r="D18" s="42"/>
      <c r="E18" s="112" t="s">
        <v>17</v>
      </c>
      <c r="F18" s="44"/>
      <c r="G18" s="44" t="s">
        <v>11</v>
      </c>
      <c r="H18" s="35"/>
      <c r="I18" s="109" t="s">
        <v>18</v>
      </c>
    </row>
    <row r="19" spans="3:9">
      <c r="C19" s="117"/>
      <c r="D19" s="37"/>
      <c r="E19" s="111"/>
      <c r="F19" s="37"/>
      <c r="G19" s="37"/>
      <c r="H19" s="37"/>
      <c r="I19" s="37"/>
    </row>
    <row r="20" spans="3:9">
      <c r="C20" s="117" t="s">
        <v>19</v>
      </c>
      <c r="D20" s="42"/>
      <c r="E20" s="49" t="s">
        <v>10</v>
      </c>
      <c r="F20" s="44"/>
      <c r="G20" s="44" t="s">
        <v>11</v>
      </c>
      <c r="H20" s="43"/>
      <c r="I20" s="44" t="s">
        <v>20</v>
      </c>
    </row>
    <row r="21" spans="3:9">
      <c r="C21" s="117"/>
      <c r="D21" s="37"/>
      <c r="E21" s="111"/>
      <c r="F21" s="37"/>
      <c r="G21" s="37"/>
      <c r="H21" s="37"/>
      <c r="I21" s="37"/>
    </row>
    <row r="22" spans="3:9">
      <c r="C22" s="117" t="s">
        <v>19</v>
      </c>
      <c r="D22" s="42"/>
      <c r="E22" s="49" t="s">
        <v>21</v>
      </c>
      <c r="F22" s="44"/>
      <c r="G22" s="44" t="s">
        <v>11</v>
      </c>
      <c r="H22" s="43"/>
      <c r="I22" s="44" t="s">
        <v>22</v>
      </c>
    </row>
    <row r="23" spans="3:9">
      <c r="C23" s="111"/>
      <c r="D23" s="37"/>
      <c r="E23" s="49"/>
      <c r="F23" s="44"/>
      <c r="G23" s="44"/>
      <c r="H23" s="43"/>
      <c r="I23" s="47"/>
    </row>
    <row r="24" spans="3:9">
      <c r="C24" s="117" t="s">
        <v>23</v>
      </c>
      <c r="D24" s="37"/>
      <c r="E24" s="49" t="s">
        <v>10</v>
      </c>
      <c r="F24" s="46"/>
      <c r="G24" s="44" t="s">
        <v>11</v>
      </c>
      <c r="H24" s="45"/>
      <c r="I24" s="48" t="s">
        <v>24</v>
      </c>
    </row>
    <row r="25" spans="3:9">
      <c r="C25" s="117"/>
      <c r="D25" s="37"/>
      <c r="E25" s="111"/>
      <c r="F25" s="46"/>
      <c r="G25" s="44"/>
      <c r="H25" s="45"/>
      <c r="I25" s="48"/>
    </row>
    <row r="26" spans="3:9">
      <c r="C26" s="117" t="s">
        <v>23</v>
      </c>
      <c r="D26" s="42"/>
      <c r="E26" s="49" t="s">
        <v>25</v>
      </c>
      <c r="F26" s="44"/>
      <c r="G26" s="44" t="s">
        <v>11</v>
      </c>
      <c r="H26" s="43"/>
      <c r="I26" s="44" t="s">
        <v>26</v>
      </c>
    </row>
    <row r="27" spans="3:9">
      <c r="C27" s="117"/>
      <c r="D27" s="37"/>
      <c r="E27" s="111"/>
      <c r="F27" s="37"/>
      <c r="G27" s="37"/>
      <c r="H27" s="37"/>
      <c r="I27" s="37"/>
    </row>
    <row r="28" spans="3:9" ht="30">
      <c r="C28" s="117" t="s">
        <v>23</v>
      </c>
      <c r="D28" s="37"/>
      <c r="E28" s="49" t="s">
        <v>27</v>
      </c>
      <c r="F28" s="44"/>
      <c r="G28" s="44" t="s">
        <v>11</v>
      </c>
      <c r="H28" s="43"/>
      <c r="I28" s="47" t="s">
        <v>28</v>
      </c>
    </row>
    <row r="29" spans="3:9">
      <c r="C29" s="111"/>
      <c r="D29" s="37"/>
      <c r="E29" s="49"/>
      <c r="F29" s="44"/>
      <c r="G29" s="44"/>
      <c r="H29" s="43"/>
      <c r="I29" s="47"/>
    </row>
    <row r="30" spans="3:9">
      <c r="C30" s="117" t="s">
        <v>23</v>
      </c>
      <c r="D30" s="37"/>
      <c r="E30" s="111" t="s">
        <v>29</v>
      </c>
      <c r="F30" s="46"/>
      <c r="G30" s="44" t="s">
        <v>11</v>
      </c>
      <c r="H30" s="45"/>
      <c r="I30" s="48" t="s">
        <v>30</v>
      </c>
    </row>
    <row r="31" spans="3:9">
      <c r="C31" s="111"/>
      <c r="E31" s="111"/>
    </row>
    <row r="32" spans="3:9" ht="45.75">
      <c r="C32" s="117" t="s">
        <v>23</v>
      </c>
      <c r="E32" s="111" t="s">
        <v>31</v>
      </c>
      <c r="G32" s="44" t="s">
        <v>11</v>
      </c>
      <c r="I32" s="110" t="s">
        <v>32</v>
      </c>
    </row>
    <row r="33" spans="3:23">
      <c r="C33" s="111"/>
      <c r="E33" s="111"/>
      <c r="I33" s="110"/>
    </row>
    <row r="34" spans="3:23" ht="30.75">
      <c r="C34" s="117" t="s">
        <v>23</v>
      </c>
      <c r="E34" s="111" t="s">
        <v>33</v>
      </c>
      <c r="G34" s="44" t="s">
        <v>11</v>
      </c>
      <c r="I34" s="110" t="s">
        <v>34</v>
      </c>
    </row>
    <row r="35" spans="3:23">
      <c r="C35" s="117"/>
      <c r="D35" s="37"/>
      <c r="E35" s="111"/>
      <c r="F35" s="37"/>
      <c r="G35" s="44"/>
      <c r="H35" s="37"/>
      <c r="I35" s="41"/>
    </row>
    <row r="36" spans="3:23">
      <c r="C36" s="117"/>
      <c r="E36" s="49"/>
      <c r="G36" s="44"/>
    </row>
    <row r="37" spans="3:23">
      <c r="C37" s="117" t="s">
        <v>35</v>
      </c>
      <c r="E37" s="49" t="s">
        <v>10</v>
      </c>
      <c r="G37" s="44" t="s">
        <v>11</v>
      </c>
      <c r="I37" t="s">
        <v>36</v>
      </c>
    </row>
    <row r="38" spans="3:23">
      <c r="C38" s="117"/>
      <c r="E38" s="111"/>
      <c r="G38" s="37"/>
    </row>
    <row r="39" spans="3:23">
      <c r="C39" s="117"/>
      <c r="E39" s="111"/>
      <c r="G39" s="37"/>
    </row>
    <row r="40" spans="3:23">
      <c r="C40" s="117" t="s">
        <v>35</v>
      </c>
      <c r="E40" s="111" t="s">
        <v>37</v>
      </c>
      <c r="G40" s="44" t="s">
        <v>11</v>
      </c>
      <c r="I40" s="114" t="s">
        <v>38</v>
      </c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</row>
    <row r="41" spans="3:23">
      <c r="C41" s="117"/>
      <c r="E41" s="111"/>
      <c r="G41" s="37"/>
    </row>
    <row r="42" spans="3:23">
      <c r="C42" s="117" t="s">
        <v>35</v>
      </c>
      <c r="E42" s="111" t="s">
        <v>39</v>
      </c>
      <c r="G42" s="44" t="s">
        <v>11</v>
      </c>
      <c r="I42" t="s">
        <v>40</v>
      </c>
    </row>
    <row r="43" spans="3:23">
      <c r="C43" s="117"/>
      <c r="E43" s="111"/>
      <c r="G43" s="37"/>
    </row>
    <row r="44" spans="3:23">
      <c r="C44" s="117" t="s">
        <v>35</v>
      </c>
      <c r="E44" s="111" t="s">
        <v>41</v>
      </c>
      <c r="G44" s="44" t="s">
        <v>11</v>
      </c>
      <c r="I44" s="114" t="s">
        <v>42</v>
      </c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</row>
    <row r="45" spans="3:23">
      <c r="C45" s="117"/>
      <c r="E45" s="111"/>
      <c r="G45" s="37"/>
      <c r="I45" s="28"/>
    </row>
    <row r="46" spans="3:23">
      <c r="C46" s="117"/>
      <c r="E46" s="111"/>
      <c r="G46" s="4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</row>
    <row r="47" spans="3:23">
      <c r="C47" s="117"/>
      <c r="E47" s="111"/>
      <c r="G47" s="37"/>
    </row>
    <row r="48" spans="3:23" ht="14.45" customHeight="1">
      <c r="C48" s="117" t="s">
        <v>43</v>
      </c>
      <c r="E48" s="49" t="s">
        <v>10</v>
      </c>
      <c r="G48" s="44" t="s">
        <v>11</v>
      </c>
      <c r="I48" t="s">
        <v>44</v>
      </c>
    </row>
    <row r="49" spans="3:20">
      <c r="C49" s="117"/>
      <c r="E49" s="111"/>
      <c r="G49" s="37"/>
    </row>
    <row r="50" spans="3:20" ht="79.900000000000006" customHeight="1">
      <c r="C50" s="117" t="s">
        <v>43</v>
      </c>
      <c r="E50" s="37" t="s">
        <v>45</v>
      </c>
      <c r="G50" s="44" t="s">
        <v>11</v>
      </c>
      <c r="I50" s="116" t="s">
        <v>46</v>
      </c>
      <c r="J50" s="114"/>
      <c r="K50" s="114"/>
      <c r="L50" s="114"/>
      <c r="M50" s="114"/>
      <c r="N50" s="114"/>
      <c r="O50" s="114"/>
      <c r="P50" s="114"/>
      <c r="Q50" s="114"/>
      <c r="R50" s="114"/>
      <c r="S50" s="114"/>
      <c r="T50" s="114"/>
    </row>
    <row r="51" spans="3:20">
      <c r="C51" s="111"/>
      <c r="E51" s="37"/>
      <c r="I51" s="111"/>
    </row>
    <row r="52" spans="3:20">
      <c r="C52" s="117" t="s">
        <v>43</v>
      </c>
      <c r="E52" s="41" t="s">
        <v>47</v>
      </c>
      <c r="G52" s="44" t="s">
        <v>11</v>
      </c>
      <c r="I52" s="116" t="s">
        <v>48</v>
      </c>
      <c r="J52" s="114"/>
      <c r="K52" s="114"/>
      <c r="L52" s="114"/>
      <c r="M52" s="114"/>
      <c r="N52" s="114"/>
      <c r="O52" s="114"/>
      <c r="P52" s="114"/>
      <c r="Q52" s="114"/>
      <c r="R52" s="114"/>
      <c r="S52" s="114"/>
      <c r="T52" s="114"/>
    </row>
    <row r="53" spans="3:20">
      <c r="C53" s="111"/>
      <c r="E53" s="37"/>
      <c r="I53" s="111"/>
    </row>
    <row r="54" spans="3:20">
      <c r="C54" s="117" t="s">
        <v>43</v>
      </c>
      <c r="E54" s="41" t="s">
        <v>49</v>
      </c>
      <c r="G54" s="44" t="s">
        <v>11</v>
      </c>
      <c r="I54" s="111" t="s">
        <v>50</v>
      </c>
    </row>
    <row r="55" spans="3:20">
      <c r="C55" s="111"/>
      <c r="E55" s="37"/>
      <c r="I55" s="111"/>
    </row>
    <row r="56" spans="3:20">
      <c r="C56" s="117" t="s">
        <v>43</v>
      </c>
      <c r="E56" s="37" t="s">
        <v>51</v>
      </c>
      <c r="G56" s="44" t="s">
        <v>11</v>
      </c>
      <c r="I56" s="111" t="s">
        <v>52</v>
      </c>
    </row>
    <row r="57" spans="3:20">
      <c r="C57" s="111"/>
      <c r="E57" s="37"/>
      <c r="I57" s="111"/>
    </row>
    <row r="58" spans="3:20" ht="30.75">
      <c r="C58" s="117" t="s">
        <v>43</v>
      </c>
      <c r="E58" s="37" t="s">
        <v>53</v>
      </c>
      <c r="G58" s="44" t="s">
        <v>11</v>
      </c>
      <c r="I58" s="2175" t="s">
        <v>54</v>
      </c>
    </row>
    <row r="60" spans="3:20">
      <c r="C60" s="117" t="s">
        <v>55</v>
      </c>
      <c r="E60" t="s">
        <v>10</v>
      </c>
      <c r="G60" t="s">
        <v>11</v>
      </c>
      <c r="I60" t="s">
        <v>56</v>
      </c>
    </row>
    <row r="61" spans="3:20">
      <c r="C61" s="117"/>
    </row>
    <row r="62" spans="3:20">
      <c r="C62" s="117" t="s">
        <v>55</v>
      </c>
      <c r="E62" t="s">
        <v>57</v>
      </c>
      <c r="I62" t="s">
        <v>58</v>
      </c>
    </row>
    <row r="63" spans="3:20">
      <c r="C63" s="117"/>
    </row>
    <row r="64" spans="3:20">
      <c r="C64" s="117"/>
    </row>
    <row r="65" spans="3:9">
      <c r="C65" s="117"/>
    </row>
    <row r="67" spans="3:9">
      <c r="C67" s="117" t="s">
        <v>59</v>
      </c>
      <c r="G67" t="s">
        <v>11</v>
      </c>
      <c r="I67" t="s">
        <v>60</v>
      </c>
    </row>
    <row r="69" spans="3:9">
      <c r="C69" s="117" t="s">
        <v>61</v>
      </c>
      <c r="E69" t="s">
        <v>62</v>
      </c>
      <c r="G69" t="s">
        <v>11</v>
      </c>
      <c r="I69" t="s">
        <v>63</v>
      </c>
    </row>
    <row r="70" spans="3:9">
      <c r="C70" s="117"/>
    </row>
    <row r="71" spans="3:9">
      <c r="C71" s="117" t="s">
        <v>61</v>
      </c>
      <c r="E71" t="s">
        <v>64</v>
      </c>
      <c r="I71" t="s">
        <v>65</v>
      </c>
    </row>
    <row r="72" spans="3:9">
      <c r="C72" s="117"/>
    </row>
    <row r="73" spans="3:9" ht="30.75">
      <c r="C73" s="117" t="s">
        <v>61</v>
      </c>
      <c r="E73" t="s">
        <v>66</v>
      </c>
      <c r="I73" s="110" t="s">
        <v>67</v>
      </c>
    </row>
    <row r="74" spans="3:9">
      <c r="C74" s="117"/>
    </row>
    <row r="75" spans="3:9">
      <c r="C75" s="117" t="s">
        <v>61</v>
      </c>
      <c r="E75" t="s">
        <v>68</v>
      </c>
      <c r="I75" t="s">
        <v>69</v>
      </c>
    </row>
    <row r="77" spans="3:9">
      <c r="C77" s="117" t="s">
        <v>61</v>
      </c>
      <c r="E77" t="s">
        <v>70</v>
      </c>
      <c r="I77" t="s">
        <v>71</v>
      </c>
    </row>
    <row r="78" spans="3:9">
      <c r="C78" s="117"/>
    </row>
    <row r="79" spans="3:9" hidden="1"/>
    <row r="80" spans="3:9" hidden="1"/>
    <row r="81" spans="3:9" hidden="1">
      <c r="C81" s="117" t="s">
        <v>72</v>
      </c>
      <c r="E81" t="s">
        <v>73</v>
      </c>
      <c r="I81" t="s">
        <v>74</v>
      </c>
    </row>
    <row r="82" spans="3:9" hidden="1"/>
    <row r="83" spans="3:9" hidden="1">
      <c r="C83" s="117" t="s">
        <v>72</v>
      </c>
      <c r="E83" t="s">
        <v>75</v>
      </c>
      <c r="I83" t="s">
        <v>76</v>
      </c>
    </row>
    <row r="84" spans="3:9" hidden="1"/>
    <row r="85" spans="3:9" hidden="1">
      <c r="C85" s="117" t="s">
        <v>72</v>
      </c>
    </row>
    <row r="86" spans="3:9" hidden="1"/>
    <row r="87" spans="3:9" hidden="1">
      <c r="C87" s="117" t="s">
        <v>77</v>
      </c>
      <c r="E87" t="s">
        <v>73</v>
      </c>
      <c r="I87" t="s">
        <v>74</v>
      </c>
    </row>
    <row r="88" spans="3:9" hidden="1"/>
    <row r="89" spans="3:9" hidden="1">
      <c r="C89" s="117" t="s">
        <v>77</v>
      </c>
      <c r="E89" t="s">
        <v>75</v>
      </c>
      <c r="I89" t="s">
        <v>76</v>
      </c>
    </row>
    <row r="90" spans="3:9" hidden="1"/>
    <row r="91" spans="3:9" hidden="1">
      <c r="C91" s="117" t="s">
        <v>77</v>
      </c>
    </row>
    <row r="93" spans="3:9">
      <c r="C93" s="117" t="s">
        <v>78</v>
      </c>
      <c r="E93" t="s">
        <v>10</v>
      </c>
      <c r="I93" t="s">
        <v>79</v>
      </c>
    </row>
    <row r="95" spans="3:9">
      <c r="C95" s="117" t="s">
        <v>80</v>
      </c>
      <c r="E95" t="s">
        <v>10</v>
      </c>
      <c r="I95" t="s">
        <v>81</v>
      </c>
    </row>
    <row r="96" spans="3:9">
      <c r="C96" s="117"/>
    </row>
    <row r="97" spans="3:23">
      <c r="C97" s="117" t="s">
        <v>80</v>
      </c>
      <c r="E97" t="s">
        <v>82</v>
      </c>
      <c r="I97" t="s">
        <v>83</v>
      </c>
    </row>
    <row r="99" spans="3:23">
      <c r="C99" s="117" t="s">
        <v>84</v>
      </c>
      <c r="E99" t="s">
        <v>10</v>
      </c>
      <c r="I99" t="s">
        <v>85</v>
      </c>
    </row>
    <row r="100" spans="3:23">
      <c r="C100" s="117"/>
    </row>
    <row r="101" spans="3:23" ht="18.75" customHeight="1">
      <c r="C101" s="117" t="s">
        <v>84</v>
      </c>
      <c r="E101" t="s">
        <v>86</v>
      </c>
      <c r="I101" s="865" t="s">
        <v>87</v>
      </c>
      <c r="J101" s="865"/>
      <c r="K101" s="865"/>
      <c r="L101" s="865"/>
      <c r="M101" s="865"/>
      <c r="N101" s="865"/>
      <c r="O101" s="865"/>
      <c r="P101" s="865"/>
      <c r="Q101" s="865"/>
      <c r="R101" s="865"/>
      <c r="S101" s="865"/>
      <c r="T101" s="865"/>
      <c r="U101" s="865"/>
      <c r="V101" s="865"/>
      <c r="W101" s="865"/>
    </row>
    <row r="103" spans="3:23">
      <c r="C103" s="117" t="s">
        <v>84</v>
      </c>
      <c r="E103" t="s">
        <v>88</v>
      </c>
      <c r="I103" t="s">
        <v>89</v>
      </c>
    </row>
    <row r="105" spans="3:23">
      <c r="C105" s="117"/>
    </row>
    <row r="106" spans="3:23">
      <c r="C106" s="117"/>
    </row>
    <row r="107" spans="3:23">
      <c r="C107" s="117" t="s">
        <v>84</v>
      </c>
      <c r="E107" t="s">
        <v>90</v>
      </c>
      <c r="I107" t="s">
        <v>91</v>
      </c>
    </row>
    <row r="108" spans="3:23">
      <c r="C108" s="117"/>
    </row>
    <row r="110" spans="3:23">
      <c r="C110" s="117" t="s">
        <v>92</v>
      </c>
      <c r="E110" t="s">
        <v>93</v>
      </c>
      <c r="I110" t="s">
        <v>94</v>
      </c>
    </row>
    <row r="112" spans="3:23">
      <c r="C112" s="117" t="s">
        <v>95</v>
      </c>
      <c r="E112" t="s">
        <v>96</v>
      </c>
      <c r="I112" t="s">
        <v>97</v>
      </c>
    </row>
    <row r="114" spans="3:9">
      <c r="C114" s="117" t="s">
        <v>98</v>
      </c>
      <c r="E114" t="s">
        <v>82</v>
      </c>
      <c r="I114" s="499" t="s">
        <v>99</v>
      </c>
    </row>
    <row r="116" spans="3:9">
      <c r="E116" t="s">
        <v>100</v>
      </c>
      <c r="I116" s="499" t="s">
        <v>101</v>
      </c>
    </row>
    <row r="118" spans="3:9">
      <c r="E118" t="s">
        <v>102</v>
      </c>
      <c r="I118" s="499" t="s">
        <v>103</v>
      </c>
    </row>
    <row r="120" spans="3:9">
      <c r="E120" t="s">
        <v>104</v>
      </c>
      <c r="H120" t="s">
        <v>105</v>
      </c>
      <c r="I120" t="s">
        <v>106</v>
      </c>
    </row>
    <row r="122" spans="3:9">
      <c r="C122" s="117" t="s">
        <v>107</v>
      </c>
      <c r="E122" t="s">
        <v>10</v>
      </c>
      <c r="I122" t="s">
        <v>108</v>
      </c>
    </row>
    <row r="124" spans="3:9">
      <c r="E124" t="s">
        <v>109</v>
      </c>
      <c r="I124" t="s">
        <v>110</v>
      </c>
    </row>
    <row r="126" spans="3:9">
      <c r="E126" t="s">
        <v>13</v>
      </c>
      <c r="I126" s="499" t="s">
        <v>111</v>
      </c>
    </row>
    <row r="128" spans="3:9">
      <c r="E128" t="s">
        <v>112</v>
      </c>
      <c r="I128" t="s">
        <v>113</v>
      </c>
    </row>
    <row r="130" spans="3:9">
      <c r="C130" s="117" t="s">
        <v>114</v>
      </c>
      <c r="E130" t="s">
        <v>115</v>
      </c>
      <c r="I130" t="s">
        <v>116</v>
      </c>
    </row>
    <row r="134" spans="3:9">
      <c r="E134" t="s">
        <v>117</v>
      </c>
      <c r="I134" t="s">
        <v>118</v>
      </c>
    </row>
    <row r="136" spans="3:9">
      <c r="C136" s="117" t="s">
        <v>119</v>
      </c>
      <c r="E136" t="s">
        <v>115</v>
      </c>
      <c r="I136" t="s">
        <v>120</v>
      </c>
    </row>
    <row r="138" spans="3:9">
      <c r="C138" s="117" t="s">
        <v>121</v>
      </c>
      <c r="E138" t="s">
        <v>115</v>
      </c>
      <c r="I138" t="s">
        <v>122</v>
      </c>
    </row>
    <row r="139" spans="3:9">
      <c r="C139" s="117"/>
    </row>
    <row r="140" spans="3:9">
      <c r="C140" s="661" t="s">
        <v>123</v>
      </c>
      <c r="E140" t="s">
        <v>115</v>
      </c>
      <c r="I140" t="s">
        <v>124</v>
      </c>
    </row>
    <row r="141" spans="3:9">
      <c r="C141" s="661"/>
    </row>
    <row r="143" spans="3:9">
      <c r="C143" s="117" t="s">
        <v>125</v>
      </c>
      <c r="E143" t="s">
        <v>10</v>
      </c>
      <c r="I143" t="s">
        <v>126</v>
      </c>
    </row>
    <row r="144" spans="3:9">
      <c r="C144" s="117"/>
    </row>
    <row r="145" spans="3:9">
      <c r="C145" s="117" t="s">
        <v>125</v>
      </c>
      <c r="E145" t="s">
        <v>127</v>
      </c>
      <c r="I145" t="s">
        <v>128</v>
      </c>
    </row>
    <row r="146" spans="3:9">
      <c r="C146" s="117"/>
    </row>
    <row r="148" spans="3:9">
      <c r="C148" s="117" t="s">
        <v>129</v>
      </c>
      <c r="E148" t="s">
        <v>130</v>
      </c>
    </row>
    <row r="151" spans="3:9">
      <c r="C151" s="117" t="s">
        <v>131</v>
      </c>
      <c r="E151" t="s">
        <v>10</v>
      </c>
      <c r="I151" t="s">
        <v>132</v>
      </c>
    </row>
    <row r="153" spans="3:9">
      <c r="C153" s="117" t="s">
        <v>131</v>
      </c>
      <c r="E153" t="s">
        <v>133</v>
      </c>
      <c r="I153" t="s">
        <v>134</v>
      </c>
    </row>
    <row r="155" spans="3:9">
      <c r="C155" s="117" t="s">
        <v>131</v>
      </c>
      <c r="E155" t="s">
        <v>135</v>
      </c>
      <c r="I155" t="s">
        <v>136</v>
      </c>
    </row>
    <row r="156" spans="3:9">
      <c r="C156" s="117"/>
    </row>
    <row r="157" spans="3:9">
      <c r="C157" s="117" t="s">
        <v>131</v>
      </c>
      <c r="E157" t="s">
        <v>137</v>
      </c>
      <c r="I157" t="s">
        <v>138</v>
      </c>
    </row>
    <row r="160" spans="3:9">
      <c r="C160" s="117" t="s">
        <v>139</v>
      </c>
      <c r="E160" t="s">
        <v>10</v>
      </c>
      <c r="I160" t="s">
        <v>140</v>
      </c>
    </row>
    <row r="162" spans="3:9">
      <c r="C162" s="117" t="s">
        <v>139</v>
      </c>
      <c r="E162" t="s">
        <v>82</v>
      </c>
      <c r="I162" t="s">
        <v>141</v>
      </c>
    </row>
    <row r="164" spans="3:9">
      <c r="C164" s="117" t="s">
        <v>139</v>
      </c>
      <c r="E164" t="s">
        <v>142</v>
      </c>
      <c r="I164" t="s">
        <v>143</v>
      </c>
    </row>
    <row r="167" spans="3:9">
      <c r="C167" s="117" t="s">
        <v>144</v>
      </c>
      <c r="E167" t="s">
        <v>10</v>
      </c>
      <c r="I167" t="s">
        <v>145</v>
      </c>
    </row>
    <row r="169" spans="3:9">
      <c r="C169" s="117" t="s">
        <v>144</v>
      </c>
      <c r="E169" t="s">
        <v>146</v>
      </c>
      <c r="I169" t="s">
        <v>147</v>
      </c>
    </row>
    <row r="172" spans="3:9">
      <c r="C172" s="117"/>
    </row>
    <row r="175" spans="3:9">
      <c r="C175" s="117"/>
    </row>
  </sheetData>
  <mergeCells count="2">
    <mergeCell ref="A5:J5"/>
    <mergeCell ref="I101:W101"/>
  </mergeCells>
  <hyperlinks>
    <hyperlink ref="C12" location="JADE!A1" display="JADE" xr:uid="{1A621E46-3AA7-4A3E-A305-FFB36ACDC7C3}"/>
    <hyperlink ref="C14" location="JADE!A1" display="JADE" xr:uid="{AAD6F9DF-1786-4538-B827-7243BC7C90B3}"/>
    <hyperlink ref="C16" location="JADE!A1" display="JADE" xr:uid="{06381B8B-5215-4A4D-8C16-871F3916F135}"/>
    <hyperlink ref="C18" location="JADE!A1" display="JADE" xr:uid="{425BDB07-229D-4D27-9CEA-B4E51329987F}"/>
    <hyperlink ref="C24" location="TIGER!A1" display="TIGER" xr:uid="{7FFC5506-CF00-49D1-9440-1B357FF3EC48}"/>
    <hyperlink ref="C26" location="TIGER!A1" display="TIGER" xr:uid="{60C4849A-03EE-4A98-B8A4-EE05551EB3CD}"/>
    <hyperlink ref="C28" location="TIGER!A1" display="TIGER" xr:uid="{FA6C17B3-37B3-4B55-AB09-9F61E78C036E}"/>
    <hyperlink ref="C30" location="TIGER!A1" display="TIGER" xr:uid="{3A0ADBB5-9A11-4B60-A19B-4291A457E521}"/>
    <hyperlink ref="C32" location="TIGER!A1" display="TIGER" xr:uid="{7FEE7953-AA60-4441-952E-CF2100C653C1}"/>
    <hyperlink ref="C34" location="TIGER!A1" display="TIGER" xr:uid="{D2112874-2521-468F-B9D5-A8C13C19470F}"/>
    <hyperlink ref="C37" location="FALCON!A1" display="FALCON" xr:uid="{F91A19FA-7D9A-4FF9-8BAC-0493366AE7E4}"/>
    <hyperlink ref="C40" location="FALCON!A1" display="FALCON" xr:uid="{DFDBC522-1AC8-4FF3-A672-440ADD7BAF4D}"/>
    <hyperlink ref="C42" location="FALCON!A1" display="FALCON" xr:uid="{9AF17B87-7BE8-4FDB-8346-84E207A86294}"/>
    <hyperlink ref="C44" location="FALCON!A1" display="FALCON" xr:uid="{2DDF1F44-E10A-4316-A69D-4546C87A1603}"/>
    <hyperlink ref="C48" location="'AFRICA EXPRESS'!A1" display="AFRICA EXPRESS" xr:uid="{2272F879-F1CA-49A4-94AB-B9EBE397992C}"/>
    <hyperlink ref="C50" location="'AFRICA EXPRESS'!A1" display="AFRICA EXPRESS" xr:uid="{AAC1EFF9-BBB2-467C-A0AF-011D83A060C1}"/>
    <hyperlink ref="C52" location="'AFRICA EXPRESS'!A1" display="AFRICA EXPRESS" xr:uid="{62A13E0E-878E-4AC4-89A8-E2536A790F7A}"/>
    <hyperlink ref="C54" location="'AFRICA EXPRESS'!A1" display="AFRICA EXPRESS" xr:uid="{D2DD7C75-1774-482E-B425-187EAD295486}"/>
    <hyperlink ref="C56" location="'AFRICA EXPRESS'!A1" display="AFRICA EXPRESS" xr:uid="{3CF8C7FE-1A9D-469F-BB6A-D86AAE90C373}"/>
    <hyperlink ref="C67" location="'SILK'!A1" display="SILK" xr:uid="{4AFD7A90-3400-4265-A1FC-6877C98A2A70}"/>
    <hyperlink ref="C69" location="'SANTANA'!A1" display="SANTANA" xr:uid="{D0086D19-A44B-403E-BD22-5C698EA44326}"/>
    <hyperlink ref="C75" location="'SANTANA'!A1" display="SANTANA" xr:uid="{E5F60FAE-C8E5-4B8F-8CFF-C5AAD2DEDD22}"/>
    <hyperlink ref="C77" location="'SANTANA'!A1" display="SANTANA" xr:uid="{5C86F1D1-7CB8-4F55-AC37-5ADDA834CF9C}"/>
    <hyperlink ref="C81" location="'LION (TPP)'!A1" display="LION (TPP)" xr:uid="{8DDDDB87-8148-4B61-9C85-494A008C9F09}"/>
    <hyperlink ref="C83" location="'LION (TPP)'!A1" display="LION (TPP)" xr:uid="{CDA54114-D299-44E1-805C-C8C2621A7055}"/>
    <hyperlink ref="C85" location="'LION (TPP)'!A1" display="LION (TPP)" xr:uid="{63CECF3A-051E-465C-AC95-C35249235650}"/>
    <hyperlink ref="C87" location="'LION (PKG &amp; PEN)'!A1" display="LION (TPP)" xr:uid="{EA2CD2C1-B9AF-41E9-8F6A-D3FFA5BCB19B}"/>
    <hyperlink ref="C89" location="'LION (PKG &amp; PEN)'!A1" display="LION (TPP)" xr:uid="{639DA487-F137-4B1D-A5C4-3A926768F756}"/>
    <hyperlink ref="C91" location="'LION (PKG &amp; PEN)'!A1" display="LION (TPP)" xr:uid="{F37939AE-E1E2-49FA-9324-BBFD429475DC}"/>
    <hyperlink ref="C95" location="'CONDOR ( TPP ONLY )'!A1" display="LION (PKG &amp; PEN)" xr:uid="{0F78B733-0AF4-427D-B7C8-D105914C090B}"/>
    <hyperlink ref="C99" location="'IPANEMA'!A1" display="CONDOR (TPP ONLY)" xr:uid="{F736DA30-43BD-408E-B411-C19785FC39BB}"/>
    <hyperlink ref="C101" location="'IPANEMA'!A1" display="CONDOR (TPP ONLY)" xr:uid="{BBC60684-099F-4D68-B1AB-A902D6FAC700}"/>
    <hyperlink ref="C103" location="'IPANEMA VIA SANTOS,MONTEVIDEO'!A1" display="IPANEMA" xr:uid="{CD929C1D-FB86-4061-A4E5-74D6D90583FF}"/>
    <hyperlink ref="C110" location="'AMERICA'!A1" display="IPANEMA" xr:uid="{94C436F2-132E-480E-A362-E2DC1019680E}"/>
    <hyperlink ref="C112" location="'AMBERJACK'!A1" display="AMERICA" xr:uid="{E9DD4686-0524-4437-A147-D0B41A6AE142}"/>
    <hyperlink ref="C114" location="'INGWE'!A1" display="AMBERJACK" xr:uid="{1EBC3398-7846-4CAD-9591-8494FCC2E5FD}"/>
    <hyperlink ref="C122" location="'DRAGON'!A1" display="INGWE" xr:uid="{612F3CE6-5E63-46AE-A699-592DD10858EA}"/>
    <hyperlink ref="C130" location="'ANDES(PKG-PGU-PEN-TPP)'!A1" display="ANDES" xr:uid="{7D2B4D57-6068-44DC-A43A-48EEABE7215E}"/>
    <hyperlink ref="C136" location="'AZTEC(PKG-PGU-PEN-TPP)'!A1" display="INCA" xr:uid="{0B4260DB-55B3-4275-AFB1-E3DEB930D3F6}"/>
    <hyperlink ref="C138" location="'INCA(PKG-PGU-PEN-TPP)'!A1" display="INCA" xr:uid="{DCB19248-2105-4AEC-9696-E3C87867756C}"/>
    <hyperlink ref="C143" location="'DAR ES SALAAM'!A1" display="DAR ES SALAAM" xr:uid="{04ABFE7B-A58F-431D-84C4-B1E2E311D28F}"/>
    <hyperlink ref="C148" location="'PETRA'!A1" display="PETRA" xr:uid="{E7C0A118-37E2-4132-8B3D-1D8545D9839C}"/>
    <hyperlink ref="C140" r:id="rId1" xr:uid="{2462EBA8-8611-470C-8B5D-E04D293496B9}"/>
    <hyperlink ref="C151" location="'CARIOCA'!A1" display="CARIOCA" xr:uid="{EAE80DD6-9DED-4BB5-97EF-802CF9C8C76D}"/>
    <hyperlink ref="C153" location="'CARIOCA'!A1" display="CARIOCA" xr:uid="{E7B842E8-9AA9-444F-A066-6848C1A0B89D}"/>
    <hyperlink ref="C155" location="'CARIOCA'!A1" display="CARIOCA" xr:uid="{B468C69B-069D-4C37-B109-2706F0870FCE}"/>
    <hyperlink ref="C97" location="'CONDOR ( TPP ONLY )'!A1" display="LION (PKG &amp; PEN)" xr:uid="{796FA8D0-C8AF-4661-9E26-3D5CA89C7BC3}"/>
    <hyperlink ref="C145" location="'DAR ES SALAAM'!A1" display="DAR ES SALAAM" xr:uid="{AA135BB4-FC38-4F99-8BBF-15BA1E9925B9}"/>
    <hyperlink ref="C60" location="'SHIKRA'!A1" display="SHIKRA" xr:uid="{B986C09A-F028-4671-88EB-9EB703DD26ED}"/>
    <hyperlink ref="C62" location="'SHIKRA'!A1" display="SHIKRA" xr:uid="{6B1AB0E5-BFB8-43C4-928A-30B6AAE3FDBE}"/>
    <hyperlink ref="C58" location="'AFRICA EXPRESS'!A1" display="AFRICA EXPRESS" xr:uid="{1FCEA6CE-D9D4-4790-8040-08B07E6EF7CC}"/>
    <hyperlink ref="C160" location="'OSPREY'!A1" display="OSPREY" xr:uid="{FE429237-FE4E-4C12-AB30-8160789C757D}"/>
    <hyperlink ref="C162" location="'OSPREY'!A1" display="OSPREY" xr:uid="{17FBBD84-6181-4755-8554-C982E34D352F}"/>
    <hyperlink ref="C164" location="'OSPREY'!A1" display="OSPREY" xr:uid="{9D15A74E-BF70-4FF5-842D-1885C99B4A8A}"/>
    <hyperlink ref="C107" location="'IPANEMA VIA SANTOS,MONTEVIDEO'!A1" display="IPANEMA" xr:uid="{6F17D7D6-7547-42A1-B598-BD73DDD8B9AA}"/>
    <hyperlink ref="C157" location="'CARIOCA'!A1" display="CARIOCA" xr:uid="{C4EFB075-145B-4D98-A04F-A9C3EF29BC8E}"/>
    <hyperlink ref="C167" location="'CLANGA'!A1" display="CLANGA" xr:uid="{AFD9C068-AFCE-4686-AC0D-A7AB875FC510}"/>
    <hyperlink ref="C169" location="'CLANGA'!A1" display="CLANGA" xr:uid="{E15F6132-BE1C-4720-9E77-8D3A8EA42517}"/>
    <hyperlink ref="C93" location="'CONDOR'!A1" display="CONDOR" xr:uid="{1CD9FF16-533B-4176-A50F-B43C81C5433A}"/>
    <hyperlink ref="C71" location="'SANTANA'!A1" display="SANTANA" xr:uid="{8F86A105-AE34-4294-82E9-8C54CCEF54AE}"/>
    <hyperlink ref="C73" location="'SANTANA'!A1" display="SANTANA" xr:uid="{E1C5D77B-1925-45D4-A817-10DC420F14E2}"/>
  </hyperlinks>
  <pageMargins left="0.7" right="0.7" top="0.75" bottom="0.75" header="0.3" footer="0.3"/>
  <pageSetup paperSize="9" orientation="portrait" r:id="rId2"/>
  <headerFooter>
    <oddFooter>&amp;L&amp;1#&amp;"Calibri"&amp;10 Sensitivity: Internal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14DDB-13F6-4073-B121-96F09A4C6152}">
  <dimension ref="A1:Y106"/>
  <sheetViews>
    <sheetView topLeftCell="A48" workbookViewId="0">
      <selection activeCell="A52" sqref="A52:H52"/>
    </sheetView>
  </sheetViews>
  <sheetFormatPr defaultRowHeight="15"/>
  <cols>
    <col min="1" max="1" width="62.85546875" customWidth="1"/>
    <col min="9" max="9" width="23.85546875" customWidth="1"/>
    <col min="16" max="16" width="23.7109375" customWidth="1"/>
    <col min="22" max="22" width="13.28515625" customWidth="1"/>
    <col min="23" max="23" width="16.7109375" customWidth="1"/>
    <col min="24" max="24" width="13.28515625" customWidth="1"/>
    <col min="25" max="25" width="62.7109375" customWidth="1"/>
  </cols>
  <sheetData>
    <row r="1" spans="1:25" ht="24.75">
      <c r="A1" s="529" t="s">
        <v>148</v>
      </c>
      <c r="B1" s="530" t="s">
        <v>438</v>
      </c>
      <c r="C1" s="530"/>
      <c r="D1" s="530"/>
      <c r="E1" s="530"/>
      <c r="F1" s="515" t="s">
        <v>149</v>
      </c>
      <c r="G1" s="515" t="s">
        <v>149</v>
      </c>
      <c r="H1" s="515" t="s">
        <v>149</v>
      </c>
      <c r="I1" s="515" t="s">
        <v>149</v>
      </c>
      <c r="J1" s="515" t="s">
        <v>149</v>
      </c>
      <c r="K1" s="515" t="s">
        <v>149</v>
      </c>
      <c r="L1" s="515" t="s">
        <v>149</v>
      </c>
      <c r="M1" s="515" t="s">
        <v>149</v>
      </c>
      <c r="N1" s="515" t="s">
        <v>149</v>
      </c>
      <c r="O1" s="515" t="s">
        <v>149</v>
      </c>
      <c r="P1" s="641" t="s">
        <v>439</v>
      </c>
      <c r="Q1" s="642"/>
      <c r="R1" s="642"/>
      <c r="S1" s="642"/>
      <c r="T1" s="642"/>
      <c r="U1" s="515" t="s">
        <v>149</v>
      </c>
      <c r="V1" s="515" t="s">
        <v>149</v>
      </c>
      <c r="W1" s="515" t="s">
        <v>149</v>
      </c>
      <c r="X1" s="515" t="s">
        <v>149</v>
      </c>
      <c r="Y1" s="515" t="s">
        <v>149</v>
      </c>
    </row>
    <row r="2" spans="1:25" ht="24.75">
      <c r="A2" s="515" t="s">
        <v>149</v>
      </c>
      <c r="B2" s="529" t="s">
        <v>149</v>
      </c>
      <c r="C2" s="529" t="s">
        <v>149</v>
      </c>
      <c r="D2" s="529" t="s">
        <v>149</v>
      </c>
      <c r="E2" s="529" t="s">
        <v>149</v>
      </c>
      <c r="F2" s="515" t="s">
        <v>149</v>
      </c>
      <c r="G2" s="515" t="s">
        <v>149</v>
      </c>
      <c r="H2" s="515" t="s">
        <v>149</v>
      </c>
      <c r="I2" s="515" t="s">
        <v>149</v>
      </c>
      <c r="J2" s="515" t="s">
        <v>149</v>
      </c>
      <c r="K2" s="515" t="s">
        <v>149</v>
      </c>
      <c r="L2" s="515" t="s">
        <v>149</v>
      </c>
      <c r="M2" s="515" t="s">
        <v>149</v>
      </c>
      <c r="N2" s="515" t="s">
        <v>149</v>
      </c>
      <c r="O2" s="515" t="s">
        <v>149</v>
      </c>
      <c r="P2" s="326" t="s">
        <v>423</v>
      </c>
      <c r="Q2" s="643" t="s">
        <v>149</v>
      </c>
      <c r="R2" s="643" t="s">
        <v>149</v>
      </c>
      <c r="S2" s="643" t="s">
        <v>149</v>
      </c>
      <c r="T2" s="643" t="s">
        <v>149</v>
      </c>
      <c r="U2" s="643" t="s">
        <v>149</v>
      </c>
      <c r="V2" s="643" t="s">
        <v>149</v>
      </c>
      <c r="W2" s="643" t="s">
        <v>149</v>
      </c>
      <c r="X2" s="643" t="s">
        <v>149</v>
      </c>
      <c r="Y2" s="515" t="s">
        <v>149</v>
      </c>
    </row>
    <row r="3" spans="1:25" ht="15.75">
      <c r="A3" s="1163" t="s">
        <v>440</v>
      </c>
      <c r="B3" s="1164"/>
      <c r="C3" s="1164"/>
      <c r="D3" s="1164"/>
      <c r="E3" s="1164"/>
      <c r="F3" s="1164"/>
      <c r="G3" s="1164"/>
      <c r="H3" s="1164"/>
      <c r="I3" s="1164"/>
      <c r="J3" s="531" t="s">
        <v>149</v>
      </c>
      <c r="K3" s="531" t="s">
        <v>149</v>
      </c>
      <c r="L3" s="531" t="s">
        <v>149</v>
      </c>
      <c r="M3" s="531" t="s">
        <v>149</v>
      </c>
      <c r="N3" s="531" t="s">
        <v>149</v>
      </c>
      <c r="O3" s="531" t="s">
        <v>149</v>
      </c>
      <c r="P3" s="531" t="s">
        <v>149</v>
      </c>
      <c r="Q3" s="531" t="s">
        <v>149</v>
      </c>
      <c r="R3" s="531" t="s">
        <v>149</v>
      </c>
      <c r="S3" s="531" t="s">
        <v>149</v>
      </c>
      <c r="T3" s="531" t="s">
        <v>149</v>
      </c>
      <c r="U3" s="531" t="s">
        <v>149</v>
      </c>
      <c r="V3" s="531">
        <v>12</v>
      </c>
      <c r="W3" s="531">
        <v>13</v>
      </c>
      <c r="X3" s="531">
        <v>14</v>
      </c>
      <c r="Y3" s="532" t="s">
        <v>149</v>
      </c>
    </row>
    <row r="4" spans="1:25" ht="15" customHeight="1">
      <c r="A4" s="1293" t="s">
        <v>151</v>
      </c>
      <c r="B4" s="1006" t="s">
        <v>152</v>
      </c>
      <c r="C4" s="1007"/>
      <c r="D4" s="1008"/>
      <c r="E4" s="1015" t="s">
        <v>153</v>
      </c>
      <c r="F4" s="1013" t="s">
        <v>153</v>
      </c>
      <c r="G4" s="1014"/>
      <c r="H4" s="599" t="s">
        <v>154</v>
      </c>
      <c r="I4" s="1015" t="s">
        <v>425</v>
      </c>
      <c r="J4" s="1017" t="s">
        <v>152</v>
      </c>
      <c r="K4" s="1007"/>
      <c r="L4" s="1008"/>
      <c r="M4" s="1296" t="s">
        <v>395</v>
      </c>
      <c r="N4" s="1297"/>
      <c r="O4" s="596" t="s">
        <v>149</v>
      </c>
      <c r="P4" s="1015" t="s">
        <v>441</v>
      </c>
      <c r="Q4" s="1017" t="s">
        <v>152</v>
      </c>
      <c r="R4" s="1007"/>
      <c r="S4" s="1008"/>
      <c r="T4" s="1296" t="s">
        <v>398</v>
      </c>
      <c r="U4" s="1297"/>
      <c r="V4" s="1298" t="s">
        <v>149</v>
      </c>
      <c r="W4" s="1298"/>
      <c r="X4" s="1298"/>
      <c r="Y4" s="1294" t="s">
        <v>157</v>
      </c>
    </row>
    <row r="5" spans="1:25" ht="30.75">
      <c r="A5" s="1005"/>
      <c r="B5" s="1009"/>
      <c r="C5" s="1010"/>
      <c r="D5" s="1011"/>
      <c r="E5" s="1012"/>
      <c r="F5" s="596" t="s">
        <v>158</v>
      </c>
      <c r="G5" s="596" t="s">
        <v>159</v>
      </c>
      <c r="H5" s="596" t="s">
        <v>158</v>
      </c>
      <c r="I5" s="1016"/>
      <c r="J5" s="1018"/>
      <c r="K5" s="1019"/>
      <c r="L5" s="1020"/>
      <c r="M5" s="597" t="s">
        <v>158</v>
      </c>
      <c r="N5" s="597" t="s">
        <v>159</v>
      </c>
      <c r="O5" s="597" t="s">
        <v>427</v>
      </c>
      <c r="P5" s="1016"/>
      <c r="Q5" s="1018"/>
      <c r="R5" s="1019"/>
      <c r="S5" s="1020"/>
      <c r="T5" s="597" t="s">
        <v>158</v>
      </c>
      <c r="U5" s="597" t="s">
        <v>159</v>
      </c>
      <c r="V5" s="660" t="s">
        <v>442</v>
      </c>
      <c r="W5" s="795" t="s">
        <v>443</v>
      </c>
      <c r="X5" s="648" t="s">
        <v>444</v>
      </c>
      <c r="Y5" s="1295"/>
    </row>
    <row r="6" spans="1:25">
      <c r="A6" s="556"/>
      <c r="B6" s="94"/>
      <c r="C6" s="557" t="s">
        <v>149</v>
      </c>
      <c r="D6" s="557" t="s">
        <v>149</v>
      </c>
      <c r="E6" s="542" t="s">
        <v>149</v>
      </c>
      <c r="F6" s="542"/>
      <c r="G6" s="542"/>
      <c r="H6" s="542"/>
      <c r="I6" s="310"/>
      <c r="J6" s="310"/>
      <c r="K6" s="310"/>
      <c r="L6" s="310"/>
      <c r="M6" s="542" t="s">
        <v>149</v>
      </c>
      <c r="N6" s="542" t="s">
        <v>149</v>
      </c>
      <c r="O6" s="606" t="s">
        <v>149</v>
      </c>
      <c r="P6" s="650"/>
      <c r="Q6" s="650"/>
      <c r="R6" s="650"/>
      <c r="S6" s="650"/>
      <c r="T6" s="650" t="s">
        <v>149</v>
      </c>
      <c r="U6" s="650" t="s">
        <v>149</v>
      </c>
      <c r="V6" s="650" t="s">
        <v>149</v>
      </c>
      <c r="W6" s="650" t="s">
        <v>149</v>
      </c>
      <c r="X6" s="650" t="s">
        <v>149</v>
      </c>
      <c r="Y6" s="650" t="s">
        <v>149</v>
      </c>
    </row>
    <row r="7" spans="1:25" ht="15" customHeight="1">
      <c r="A7" s="447" t="s">
        <v>167</v>
      </c>
      <c r="B7" s="282" t="s">
        <v>168</v>
      </c>
      <c r="C7" s="282">
        <v>439</v>
      </c>
      <c r="D7" s="584" t="s">
        <v>169</v>
      </c>
      <c r="E7" s="741" t="s">
        <v>170</v>
      </c>
      <c r="F7" s="70">
        <v>45557</v>
      </c>
      <c r="G7" s="71">
        <f>F7+1</f>
        <v>45558</v>
      </c>
      <c r="H7" s="72">
        <f>F7+4</f>
        <v>45561</v>
      </c>
      <c r="I7" s="1260" t="s">
        <v>400</v>
      </c>
      <c r="J7" s="1185" t="s">
        <v>401</v>
      </c>
      <c r="K7" s="1188">
        <v>439</v>
      </c>
      <c r="L7" s="1191" t="s">
        <v>169</v>
      </c>
      <c r="M7" s="1216">
        <v>45567</v>
      </c>
      <c r="N7" s="1197">
        <f>SUM(M7+1)</f>
        <v>45568</v>
      </c>
      <c r="O7" s="1200">
        <v>45576</v>
      </c>
      <c r="P7" s="1263" t="s">
        <v>189</v>
      </c>
      <c r="Q7" s="1266"/>
      <c r="R7" s="1248">
        <v>2442</v>
      </c>
      <c r="S7" s="1251" t="s">
        <v>356</v>
      </c>
      <c r="T7" s="1235">
        <v>45584</v>
      </c>
      <c r="U7" s="1235">
        <f>SUM(T7+2)</f>
        <v>45586</v>
      </c>
      <c r="V7" s="1235">
        <f>SUM(U7+8)</f>
        <v>45594</v>
      </c>
      <c r="W7" s="1235">
        <f>SUM(V7+8)</f>
        <v>45602</v>
      </c>
      <c r="X7" s="1235">
        <f>SUM(W7+11)</f>
        <v>45613</v>
      </c>
      <c r="Y7" s="1288" t="s">
        <v>445</v>
      </c>
    </row>
    <row r="8" spans="1:25" ht="15" customHeight="1">
      <c r="A8" s="448" t="s">
        <v>175</v>
      </c>
      <c r="B8" s="282" t="s">
        <v>168</v>
      </c>
      <c r="C8" s="282">
        <v>439</v>
      </c>
      <c r="D8" s="584" t="s">
        <v>169</v>
      </c>
      <c r="E8" s="742" t="s">
        <v>176</v>
      </c>
      <c r="F8" s="78">
        <v>45560</v>
      </c>
      <c r="G8" s="79">
        <f t="shared" ref="G8" si="0">F8+1</f>
        <v>45561</v>
      </c>
      <c r="H8" s="80">
        <f>F8+1</f>
        <v>45561</v>
      </c>
      <c r="I8" s="1261"/>
      <c r="J8" s="1186"/>
      <c r="K8" s="1189"/>
      <c r="L8" s="1192"/>
      <c r="M8" s="1146"/>
      <c r="N8" s="1198"/>
      <c r="O8" s="1201"/>
      <c r="P8" s="1264"/>
      <c r="Q8" s="1267"/>
      <c r="R8" s="1249"/>
      <c r="S8" s="1252"/>
      <c r="T8" s="1291"/>
      <c r="U8" s="1291"/>
      <c r="V8" s="1291"/>
      <c r="W8" s="1291"/>
      <c r="X8" s="1291"/>
      <c r="Y8" s="1289"/>
    </row>
    <row r="9" spans="1:25" ht="15" customHeight="1">
      <c r="A9" s="808" t="s">
        <v>177</v>
      </c>
      <c r="B9" s="722" t="s">
        <v>178</v>
      </c>
      <c r="C9" s="722">
        <v>436</v>
      </c>
      <c r="D9" s="809" t="s">
        <v>179</v>
      </c>
      <c r="E9" s="807" t="s">
        <v>180</v>
      </c>
      <c r="F9" s="804">
        <v>45557</v>
      </c>
      <c r="G9" s="805">
        <f>F9+1</f>
        <v>45558</v>
      </c>
      <c r="H9" s="806">
        <f>F9+4</f>
        <v>45561</v>
      </c>
      <c r="I9" s="1261"/>
      <c r="J9" s="1186"/>
      <c r="K9" s="1189"/>
      <c r="L9" s="1192"/>
      <c r="M9" s="1146"/>
      <c r="N9" s="1198"/>
      <c r="O9" s="1201"/>
      <c r="P9" s="1264"/>
      <c r="Q9" s="1267"/>
      <c r="R9" s="1249"/>
      <c r="S9" s="1252"/>
      <c r="T9" s="1291"/>
      <c r="U9" s="1291"/>
      <c r="V9" s="1291"/>
      <c r="W9" s="1291"/>
      <c r="X9" s="1291"/>
      <c r="Y9" s="1289"/>
    </row>
    <row r="10" spans="1:25" ht="15" customHeight="1">
      <c r="A10" s="810" t="s">
        <v>181</v>
      </c>
      <c r="B10" s="722" t="s">
        <v>182</v>
      </c>
      <c r="C10" s="722">
        <v>437</v>
      </c>
      <c r="D10" s="809" t="s">
        <v>179</v>
      </c>
      <c r="E10" s="807" t="s">
        <v>180</v>
      </c>
      <c r="F10" s="804">
        <v>45558</v>
      </c>
      <c r="G10" s="805">
        <f>F10+1</f>
        <v>45559</v>
      </c>
      <c r="H10" s="806">
        <f>F10+2</f>
        <v>45560</v>
      </c>
      <c r="I10" s="1261"/>
      <c r="J10" s="1186"/>
      <c r="K10" s="1189"/>
      <c r="L10" s="1192"/>
      <c r="M10" s="1146"/>
      <c r="N10" s="1198"/>
      <c r="O10" s="1201"/>
      <c r="P10" s="1264"/>
      <c r="Q10" s="1267"/>
      <c r="R10" s="1249"/>
      <c r="S10" s="1252"/>
      <c r="T10" s="1291"/>
      <c r="U10" s="1291"/>
      <c r="V10" s="1291"/>
      <c r="W10" s="1291"/>
      <c r="X10" s="1291"/>
      <c r="Y10" s="1289"/>
    </row>
    <row r="11" spans="1:25" ht="15" customHeight="1">
      <c r="A11" s="449" t="s">
        <v>183</v>
      </c>
      <c r="B11" s="439" t="s">
        <v>184</v>
      </c>
      <c r="C11" s="439">
        <v>439</v>
      </c>
      <c r="D11" s="588" t="s">
        <v>169</v>
      </c>
      <c r="E11" s="554" t="s">
        <v>180</v>
      </c>
      <c r="F11" s="89">
        <v>45562</v>
      </c>
      <c r="G11" s="90">
        <f>F11+1</f>
        <v>45563</v>
      </c>
      <c r="H11" s="89">
        <f>F11+2</f>
        <v>45564</v>
      </c>
      <c r="I11" s="1261"/>
      <c r="J11" s="1186"/>
      <c r="K11" s="1189"/>
      <c r="L11" s="1192"/>
      <c r="M11" s="1146"/>
      <c r="N11" s="1198"/>
      <c r="O11" s="1201"/>
      <c r="P11" s="1264"/>
      <c r="Q11" s="1267"/>
      <c r="R11" s="1249"/>
      <c r="S11" s="1252"/>
      <c r="T11" s="1291"/>
      <c r="U11" s="1291"/>
      <c r="V11" s="1291"/>
      <c r="W11" s="1291"/>
      <c r="X11" s="1291"/>
      <c r="Y11" s="1289"/>
    </row>
    <row r="12" spans="1:25" ht="15" customHeight="1">
      <c r="A12" s="450" t="s">
        <v>185</v>
      </c>
      <c r="B12" s="440" t="s">
        <v>186</v>
      </c>
      <c r="C12" s="440">
        <v>439</v>
      </c>
      <c r="D12" s="590" t="s">
        <v>169</v>
      </c>
      <c r="E12" s="564" t="s">
        <v>187</v>
      </c>
      <c r="F12" s="96">
        <v>45558</v>
      </c>
      <c r="G12" s="97">
        <f>F12</f>
        <v>45558</v>
      </c>
      <c r="H12" s="98">
        <f>F12+1</f>
        <v>45559</v>
      </c>
      <c r="I12" s="1261"/>
      <c r="J12" s="1186"/>
      <c r="K12" s="1189"/>
      <c r="L12" s="1192"/>
      <c r="M12" s="1146"/>
      <c r="N12" s="1198"/>
      <c r="O12" s="1201"/>
      <c r="P12" s="1264"/>
      <c r="Q12" s="1267"/>
      <c r="R12" s="1249"/>
      <c r="S12" s="1252"/>
      <c r="T12" s="1291"/>
      <c r="U12" s="1291"/>
      <c r="V12" s="1291"/>
      <c r="W12" s="1291"/>
      <c r="X12" s="1291"/>
      <c r="Y12" s="1289"/>
    </row>
    <row r="13" spans="1:25" ht="15" customHeight="1">
      <c r="A13" s="451" t="s">
        <v>177</v>
      </c>
      <c r="B13" s="440" t="s">
        <v>178</v>
      </c>
      <c r="C13" s="440">
        <v>436</v>
      </c>
      <c r="D13" s="590" t="s">
        <v>179</v>
      </c>
      <c r="E13" s="565" t="s">
        <v>187</v>
      </c>
      <c r="F13" s="102">
        <v>45560</v>
      </c>
      <c r="G13" s="103">
        <f t="shared" ref="G13" si="1">F13+1</f>
        <v>45561</v>
      </c>
      <c r="H13" s="281">
        <f>F13+1</f>
        <v>45561</v>
      </c>
      <c r="I13" s="1262"/>
      <c r="J13" s="1218"/>
      <c r="K13" s="1219"/>
      <c r="L13" s="1220"/>
      <c r="M13" s="1217"/>
      <c r="N13" s="1199"/>
      <c r="O13" s="1202"/>
      <c r="P13" s="1265"/>
      <c r="Q13" s="1268"/>
      <c r="R13" s="1250"/>
      <c r="S13" s="1253"/>
      <c r="T13" s="1292"/>
      <c r="U13" s="1292"/>
      <c r="V13" s="1292"/>
      <c r="W13" s="1292"/>
      <c r="X13" s="1292"/>
      <c r="Y13" s="1290"/>
    </row>
    <row r="14" spans="1:25">
      <c r="A14" s="104"/>
      <c r="B14" s="557" t="s">
        <v>149</v>
      </c>
      <c r="C14" s="94"/>
      <c r="D14" s="94"/>
      <c r="E14" s="542" t="s">
        <v>149</v>
      </c>
      <c r="F14" s="542"/>
      <c r="G14" s="542"/>
      <c r="H14" s="542"/>
      <c r="I14" s="310"/>
      <c r="J14" s="310"/>
      <c r="K14" s="310"/>
      <c r="L14" s="310"/>
      <c r="M14" s="542" t="s">
        <v>149</v>
      </c>
      <c r="N14" s="542" t="s">
        <v>149</v>
      </c>
      <c r="O14" s="606" t="s">
        <v>149</v>
      </c>
      <c r="P14" s="650"/>
      <c r="Q14" s="650"/>
      <c r="R14" s="650"/>
      <c r="S14" s="650"/>
      <c r="T14" s="650" t="s">
        <v>149</v>
      </c>
      <c r="U14" s="650" t="s">
        <v>149</v>
      </c>
      <c r="V14" s="650" t="s">
        <v>149</v>
      </c>
      <c r="W14" s="650" t="s">
        <v>149</v>
      </c>
      <c r="X14" s="650" t="s">
        <v>149</v>
      </c>
      <c r="Y14" s="650" t="s">
        <v>149</v>
      </c>
    </row>
    <row r="15" spans="1:25" ht="15" customHeight="1">
      <c r="A15" s="74" t="s">
        <v>188</v>
      </c>
      <c r="B15" s="583" t="s">
        <v>168</v>
      </c>
      <c r="C15" s="282">
        <f>C7+1</f>
        <v>440</v>
      </c>
      <c r="D15" s="282" t="s">
        <v>169</v>
      </c>
      <c r="E15" s="562" t="s">
        <v>170</v>
      </c>
      <c r="F15" s="70">
        <f>F7+7</f>
        <v>45564</v>
      </c>
      <c r="G15" s="71">
        <f>F15+1</f>
        <v>45565</v>
      </c>
      <c r="H15" s="72">
        <f>F15+4</f>
        <v>45568</v>
      </c>
      <c r="I15" s="1260" t="s">
        <v>404</v>
      </c>
      <c r="J15" s="1185" t="s">
        <v>401</v>
      </c>
      <c r="K15" s="1188">
        <v>440</v>
      </c>
      <c r="L15" s="1191" t="s">
        <v>169</v>
      </c>
      <c r="M15" s="1216">
        <v>45574</v>
      </c>
      <c r="N15" s="1197">
        <f>SUM(M15+1)</f>
        <v>45575</v>
      </c>
      <c r="O15" s="1200">
        <f>SUM(O7+7)</f>
        <v>45583</v>
      </c>
      <c r="P15" s="1263" t="s">
        <v>446</v>
      </c>
      <c r="Q15" s="1266"/>
      <c r="R15" s="1248">
        <v>2443</v>
      </c>
      <c r="S15" s="1251" t="s">
        <v>356</v>
      </c>
      <c r="T15" s="1235">
        <f>SUM(T7+7)</f>
        <v>45591</v>
      </c>
      <c r="U15" s="1235">
        <f>SUM(T15+2)</f>
        <v>45593</v>
      </c>
      <c r="V15" s="1235">
        <f>SUM(U15+8)</f>
        <v>45601</v>
      </c>
      <c r="W15" s="1235">
        <f>SUM(V15+8)</f>
        <v>45609</v>
      </c>
      <c r="X15" s="1235">
        <f>SUM(W15+11)</f>
        <v>45620</v>
      </c>
      <c r="Y15" s="1288" t="s">
        <v>445</v>
      </c>
    </row>
    <row r="16" spans="1:25" ht="15" customHeight="1">
      <c r="A16" s="331" t="s">
        <v>188</v>
      </c>
      <c r="B16" s="728" t="s">
        <v>168</v>
      </c>
      <c r="C16" s="282">
        <f>C8+1</f>
        <v>440</v>
      </c>
      <c r="D16" s="282" t="s">
        <v>169</v>
      </c>
      <c r="E16" s="563" t="s">
        <v>176</v>
      </c>
      <c r="F16" s="78">
        <f>F8+7</f>
        <v>45567</v>
      </c>
      <c r="G16" s="79">
        <f t="shared" ref="G16" si="2">F16+1</f>
        <v>45568</v>
      </c>
      <c r="H16" s="80">
        <f>F16+1</f>
        <v>45568</v>
      </c>
      <c r="I16" s="1261"/>
      <c r="J16" s="1186"/>
      <c r="K16" s="1189"/>
      <c r="L16" s="1192"/>
      <c r="M16" s="1146"/>
      <c r="N16" s="1198"/>
      <c r="O16" s="1201"/>
      <c r="P16" s="1264"/>
      <c r="Q16" s="1267"/>
      <c r="R16" s="1249"/>
      <c r="S16" s="1252"/>
      <c r="T16" s="1291"/>
      <c r="U16" s="1291"/>
      <c r="V16" s="1291"/>
      <c r="W16" s="1291"/>
      <c r="X16" s="1291"/>
      <c r="Y16" s="1289"/>
    </row>
    <row r="17" spans="1:25" ht="15" customHeight="1">
      <c r="A17" s="84" t="s">
        <v>190</v>
      </c>
      <c r="B17" s="587" t="s">
        <v>178</v>
      </c>
      <c r="C17" s="439">
        <f>C9+1</f>
        <v>437</v>
      </c>
      <c r="D17" s="439" t="s">
        <v>179</v>
      </c>
      <c r="E17" s="554" t="s">
        <v>180</v>
      </c>
      <c r="F17" s="89">
        <f>F9+7</f>
        <v>45564</v>
      </c>
      <c r="G17" s="90">
        <f>F17+1</f>
        <v>45565</v>
      </c>
      <c r="H17" s="91">
        <f>F17+4</f>
        <v>45568</v>
      </c>
      <c r="I17" s="1261"/>
      <c r="J17" s="1186"/>
      <c r="K17" s="1189"/>
      <c r="L17" s="1192"/>
      <c r="M17" s="1146"/>
      <c r="N17" s="1198"/>
      <c r="O17" s="1201"/>
      <c r="P17" s="1264"/>
      <c r="Q17" s="1267"/>
      <c r="R17" s="1249"/>
      <c r="S17" s="1252"/>
      <c r="T17" s="1291"/>
      <c r="U17" s="1291"/>
      <c r="V17" s="1291"/>
      <c r="W17" s="1291"/>
      <c r="X17" s="1291"/>
      <c r="Y17" s="1289"/>
    </row>
    <row r="18" spans="1:25" ht="15" customHeight="1">
      <c r="A18" s="778" t="s">
        <v>191</v>
      </c>
      <c r="B18" s="724" t="s">
        <v>182</v>
      </c>
      <c r="C18" s="722">
        <f>C10+1</f>
        <v>438</v>
      </c>
      <c r="D18" s="722" t="s">
        <v>179</v>
      </c>
      <c r="E18" s="807" t="s">
        <v>180</v>
      </c>
      <c r="F18" s="804">
        <f>F10+7</f>
        <v>45565</v>
      </c>
      <c r="G18" s="805">
        <f>F18+1</f>
        <v>45566</v>
      </c>
      <c r="H18" s="806">
        <f>F18+2</f>
        <v>45567</v>
      </c>
      <c r="I18" s="1261"/>
      <c r="J18" s="1186"/>
      <c r="K18" s="1189"/>
      <c r="L18" s="1192"/>
      <c r="M18" s="1146"/>
      <c r="N18" s="1198"/>
      <c r="O18" s="1201"/>
      <c r="P18" s="1264"/>
      <c r="Q18" s="1267"/>
      <c r="R18" s="1249"/>
      <c r="S18" s="1252"/>
      <c r="T18" s="1291"/>
      <c r="U18" s="1291"/>
      <c r="V18" s="1291"/>
      <c r="W18" s="1291"/>
      <c r="X18" s="1291"/>
      <c r="Y18" s="1289"/>
    </row>
    <row r="19" spans="1:25" ht="15" customHeight="1">
      <c r="A19" s="84" t="s">
        <v>192</v>
      </c>
      <c r="B19" s="587" t="s">
        <v>184</v>
      </c>
      <c r="C19" s="439">
        <f>C11+1</f>
        <v>440</v>
      </c>
      <c r="D19" s="439" t="s">
        <v>169</v>
      </c>
      <c r="E19" s="554" t="s">
        <v>180</v>
      </c>
      <c r="F19" s="89">
        <f>F11+7</f>
        <v>45569</v>
      </c>
      <c r="G19" s="90">
        <f>F19+1</f>
        <v>45570</v>
      </c>
      <c r="H19" s="89">
        <f>F19+2</f>
        <v>45571</v>
      </c>
      <c r="I19" s="1261"/>
      <c r="J19" s="1186"/>
      <c r="K19" s="1189"/>
      <c r="L19" s="1192"/>
      <c r="M19" s="1146"/>
      <c r="N19" s="1198"/>
      <c r="O19" s="1201"/>
      <c r="P19" s="1264"/>
      <c r="Q19" s="1267"/>
      <c r="R19" s="1249"/>
      <c r="S19" s="1252"/>
      <c r="T19" s="1291"/>
      <c r="U19" s="1291"/>
      <c r="V19" s="1291"/>
      <c r="W19" s="1291"/>
      <c r="X19" s="1291"/>
      <c r="Y19" s="1289"/>
    </row>
    <row r="20" spans="1:25" ht="15" customHeight="1">
      <c r="A20" s="104" t="s">
        <v>193</v>
      </c>
      <c r="B20" s="589" t="s">
        <v>186</v>
      </c>
      <c r="C20" s="440">
        <f>C12+1</f>
        <v>440</v>
      </c>
      <c r="D20" s="440" t="s">
        <v>169</v>
      </c>
      <c r="E20" s="564" t="s">
        <v>187</v>
      </c>
      <c r="F20" s="96">
        <f>SUM(F12+7)</f>
        <v>45565</v>
      </c>
      <c r="G20" s="97">
        <f>F20</f>
        <v>45565</v>
      </c>
      <c r="H20" s="98">
        <f>F20+1</f>
        <v>45566</v>
      </c>
      <c r="I20" s="1261"/>
      <c r="J20" s="1186"/>
      <c r="K20" s="1189"/>
      <c r="L20" s="1192"/>
      <c r="M20" s="1146"/>
      <c r="N20" s="1198"/>
      <c r="O20" s="1201"/>
      <c r="P20" s="1264"/>
      <c r="Q20" s="1267"/>
      <c r="R20" s="1249"/>
      <c r="S20" s="1252"/>
      <c r="T20" s="1291"/>
      <c r="U20" s="1291"/>
      <c r="V20" s="1291"/>
      <c r="W20" s="1291"/>
      <c r="X20" s="1291"/>
      <c r="Y20" s="1289"/>
    </row>
    <row r="21" spans="1:25" ht="15" customHeight="1">
      <c r="A21" s="762" t="s">
        <v>190</v>
      </c>
      <c r="B21" s="604" t="s">
        <v>178</v>
      </c>
      <c r="C21" s="393">
        <f>C13+1</f>
        <v>437</v>
      </c>
      <c r="D21" s="393" t="s">
        <v>179</v>
      </c>
      <c r="E21" s="769" t="s">
        <v>187</v>
      </c>
      <c r="F21" s="480">
        <f>SUM(F13+4)</f>
        <v>45564</v>
      </c>
      <c r="G21" s="481">
        <f t="shared" ref="G21" si="3">F21+1</f>
        <v>45565</v>
      </c>
      <c r="H21" s="639">
        <f>F21+1</f>
        <v>45565</v>
      </c>
      <c r="I21" s="1262"/>
      <c r="J21" s="1187"/>
      <c r="K21" s="1190"/>
      <c r="L21" s="1193"/>
      <c r="M21" s="1217"/>
      <c r="N21" s="1199"/>
      <c r="O21" s="1202"/>
      <c r="P21" s="1265"/>
      <c r="Q21" s="1268"/>
      <c r="R21" s="1250"/>
      <c r="S21" s="1253"/>
      <c r="T21" s="1292"/>
      <c r="U21" s="1292"/>
      <c r="V21" s="1292"/>
      <c r="W21" s="1292"/>
      <c r="X21" s="1292"/>
      <c r="Y21" s="1290"/>
    </row>
    <row r="22" spans="1:25">
      <c r="A22" s="556"/>
      <c r="B22" s="94"/>
      <c r="C22" s="94"/>
      <c r="D22" s="94"/>
      <c r="E22" s="557" t="s">
        <v>149</v>
      </c>
      <c r="F22" s="557"/>
      <c r="G22" s="557"/>
      <c r="H22" s="557"/>
      <c r="I22" s="310"/>
      <c r="J22" s="310"/>
      <c r="K22" s="310"/>
      <c r="L22" s="310"/>
      <c r="M22" s="542" t="s">
        <v>149</v>
      </c>
      <c r="N22" s="542" t="s">
        <v>149</v>
      </c>
      <c r="O22" s="606" t="s">
        <v>149</v>
      </c>
      <c r="P22" s="650"/>
      <c r="Q22" s="650"/>
      <c r="R22" s="650"/>
      <c r="S22" s="650"/>
      <c r="T22" s="650" t="s">
        <v>149</v>
      </c>
      <c r="U22" s="650" t="s">
        <v>149</v>
      </c>
      <c r="V22" s="650" t="s">
        <v>149</v>
      </c>
      <c r="W22" s="650" t="s">
        <v>149</v>
      </c>
      <c r="X22" s="650" t="s">
        <v>149</v>
      </c>
      <c r="Y22" s="650" t="s">
        <v>149</v>
      </c>
    </row>
    <row r="23" spans="1:25" ht="15" customHeight="1">
      <c r="A23" s="812" t="s">
        <v>194</v>
      </c>
      <c r="B23" s="393" t="s">
        <v>168</v>
      </c>
      <c r="C23" s="393">
        <f>C15+1</f>
        <v>441</v>
      </c>
      <c r="D23" s="393" t="s">
        <v>169</v>
      </c>
      <c r="E23" s="767" t="s">
        <v>170</v>
      </c>
      <c r="F23" s="398">
        <f>F15+7</f>
        <v>45571</v>
      </c>
      <c r="G23" s="397">
        <f>F23+1</f>
        <v>45572</v>
      </c>
      <c r="H23" s="401">
        <f>F23+4</f>
        <v>45575</v>
      </c>
      <c r="I23" s="1260" t="s">
        <v>406</v>
      </c>
      <c r="J23" s="1185" t="s">
        <v>401</v>
      </c>
      <c r="K23" s="1188">
        <v>441</v>
      </c>
      <c r="L23" s="1191" t="s">
        <v>169</v>
      </c>
      <c r="M23" s="1216">
        <f>(M15+7)</f>
        <v>45581</v>
      </c>
      <c r="N23" s="1197">
        <f>SUM(M23+1)</f>
        <v>45582</v>
      </c>
      <c r="O23" s="1200">
        <f>SUM(O15+7)</f>
        <v>45590</v>
      </c>
      <c r="P23" s="1242" t="s">
        <v>447</v>
      </c>
      <c r="Q23" s="1245"/>
      <c r="R23" s="1248">
        <v>2444</v>
      </c>
      <c r="S23" s="1251" t="s">
        <v>356</v>
      </c>
      <c r="T23" s="1235">
        <f>SUM(T15+7)</f>
        <v>45598</v>
      </c>
      <c r="U23" s="1235">
        <f>SUM(T23+2)</f>
        <v>45600</v>
      </c>
      <c r="V23" s="1235">
        <f>SUM(U23+8)</f>
        <v>45608</v>
      </c>
      <c r="W23" s="1235">
        <f>SUM(V23+8)</f>
        <v>45616</v>
      </c>
      <c r="X23" s="1235">
        <f>SUM(W23+11)</f>
        <v>45627</v>
      </c>
      <c r="Y23" s="1288" t="s">
        <v>445</v>
      </c>
    </row>
    <row r="24" spans="1:25" ht="15" customHeight="1">
      <c r="A24" s="448" t="s">
        <v>194</v>
      </c>
      <c r="B24" s="282" t="s">
        <v>168</v>
      </c>
      <c r="C24" s="282">
        <f>C16+1</f>
        <v>441</v>
      </c>
      <c r="D24" s="282" t="s">
        <v>169</v>
      </c>
      <c r="E24" s="563" t="s">
        <v>176</v>
      </c>
      <c r="F24" s="78">
        <f>F16+7</f>
        <v>45574</v>
      </c>
      <c r="G24" s="79">
        <f t="shared" ref="G24" si="4">F24+1</f>
        <v>45575</v>
      </c>
      <c r="H24" s="80">
        <f>F24+1</f>
        <v>45575</v>
      </c>
      <c r="I24" s="1261"/>
      <c r="J24" s="1186"/>
      <c r="K24" s="1189"/>
      <c r="L24" s="1192"/>
      <c r="M24" s="1146"/>
      <c r="N24" s="1198"/>
      <c r="O24" s="1201"/>
      <c r="P24" s="1243"/>
      <c r="Q24" s="1246"/>
      <c r="R24" s="1249"/>
      <c r="S24" s="1252"/>
      <c r="T24" s="1291"/>
      <c r="U24" s="1291"/>
      <c r="V24" s="1291"/>
      <c r="W24" s="1291"/>
      <c r="X24" s="1291"/>
      <c r="Y24" s="1289"/>
    </row>
    <row r="25" spans="1:25" ht="15" customHeight="1">
      <c r="A25" s="449" t="s">
        <v>196</v>
      </c>
      <c r="B25" s="722" t="s">
        <v>178</v>
      </c>
      <c r="C25" s="722">
        <f>C17+1</f>
        <v>438</v>
      </c>
      <c r="D25" s="722" t="s">
        <v>179</v>
      </c>
      <c r="E25" s="807" t="s">
        <v>180</v>
      </c>
      <c r="F25" s="804">
        <f>F17+7</f>
        <v>45571</v>
      </c>
      <c r="G25" s="805">
        <f>F25+1</f>
        <v>45572</v>
      </c>
      <c r="H25" s="806">
        <f>F25+4</f>
        <v>45575</v>
      </c>
      <c r="I25" s="1261"/>
      <c r="J25" s="1186"/>
      <c r="K25" s="1189"/>
      <c r="L25" s="1192"/>
      <c r="M25" s="1146"/>
      <c r="N25" s="1198"/>
      <c r="O25" s="1201"/>
      <c r="P25" s="1243"/>
      <c r="Q25" s="1246"/>
      <c r="R25" s="1249"/>
      <c r="S25" s="1252"/>
      <c r="T25" s="1291"/>
      <c r="U25" s="1291"/>
      <c r="V25" s="1291"/>
      <c r="W25" s="1291"/>
      <c r="X25" s="1291"/>
      <c r="Y25" s="1289"/>
    </row>
    <row r="26" spans="1:25" ht="15" customHeight="1">
      <c r="A26" s="494" t="s">
        <v>197</v>
      </c>
      <c r="B26" s="393" t="s">
        <v>182</v>
      </c>
      <c r="C26" s="393">
        <f>C18+1</f>
        <v>439</v>
      </c>
      <c r="D26" s="393" t="s">
        <v>179</v>
      </c>
      <c r="E26" s="807" t="s">
        <v>180</v>
      </c>
      <c r="F26" s="334">
        <f>F18+7</f>
        <v>45572</v>
      </c>
      <c r="G26" s="335">
        <f>F26+1</f>
        <v>45573</v>
      </c>
      <c r="H26" s="336">
        <f>F26+2</f>
        <v>45574</v>
      </c>
      <c r="I26" s="1261"/>
      <c r="J26" s="1186"/>
      <c r="K26" s="1189"/>
      <c r="L26" s="1192"/>
      <c r="M26" s="1146"/>
      <c r="N26" s="1198"/>
      <c r="O26" s="1201"/>
      <c r="P26" s="1243"/>
      <c r="Q26" s="1246"/>
      <c r="R26" s="1249"/>
      <c r="S26" s="1252"/>
      <c r="T26" s="1291"/>
      <c r="U26" s="1291"/>
      <c r="V26" s="1291"/>
      <c r="W26" s="1291"/>
      <c r="X26" s="1291"/>
      <c r="Y26" s="1289"/>
    </row>
    <row r="27" spans="1:25" ht="15" customHeight="1">
      <c r="A27" s="449" t="s">
        <v>198</v>
      </c>
      <c r="B27" s="722" t="s">
        <v>184</v>
      </c>
      <c r="C27" s="722">
        <f>C19+1</f>
        <v>441</v>
      </c>
      <c r="D27" s="722" t="s">
        <v>169</v>
      </c>
      <c r="E27" s="807" t="s">
        <v>180</v>
      </c>
      <c r="F27" s="804">
        <f>F19+7</f>
        <v>45576</v>
      </c>
      <c r="G27" s="805">
        <f>F27+1</f>
        <v>45577</v>
      </c>
      <c r="H27" s="804">
        <f>F27+2</f>
        <v>45578</v>
      </c>
      <c r="I27" s="1261"/>
      <c r="J27" s="1186"/>
      <c r="K27" s="1189"/>
      <c r="L27" s="1192"/>
      <c r="M27" s="1146"/>
      <c r="N27" s="1198"/>
      <c r="O27" s="1201"/>
      <c r="P27" s="1243"/>
      <c r="Q27" s="1246"/>
      <c r="R27" s="1249"/>
      <c r="S27" s="1252"/>
      <c r="T27" s="1291"/>
      <c r="U27" s="1291"/>
      <c r="V27" s="1291"/>
      <c r="W27" s="1291"/>
      <c r="X27" s="1291"/>
      <c r="Y27" s="1289"/>
    </row>
    <row r="28" spans="1:25" ht="15" customHeight="1">
      <c r="A28" s="450" t="s">
        <v>199</v>
      </c>
      <c r="B28" s="440" t="s">
        <v>186</v>
      </c>
      <c r="C28" s="440">
        <f>C20+1</f>
        <v>441</v>
      </c>
      <c r="D28" s="440" t="s">
        <v>169</v>
      </c>
      <c r="E28" s="564" t="s">
        <v>187</v>
      </c>
      <c r="F28" s="96">
        <f>SUM(F20+7)</f>
        <v>45572</v>
      </c>
      <c r="G28" s="97">
        <f>F28</f>
        <v>45572</v>
      </c>
      <c r="H28" s="98">
        <f>F28+1</f>
        <v>45573</v>
      </c>
      <c r="I28" s="1261"/>
      <c r="J28" s="1186"/>
      <c r="K28" s="1189"/>
      <c r="L28" s="1192"/>
      <c r="M28" s="1146"/>
      <c r="N28" s="1198"/>
      <c r="O28" s="1201"/>
      <c r="P28" s="1243"/>
      <c r="Q28" s="1246"/>
      <c r="R28" s="1249"/>
      <c r="S28" s="1252"/>
      <c r="T28" s="1291"/>
      <c r="U28" s="1291"/>
      <c r="V28" s="1291"/>
      <c r="W28" s="1291"/>
      <c r="X28" s="1291"/>
      <c r="Y28" s="1289"/>
    </row>
    <row r="29" spans="1:25" ht="15" customHeight="1">
      <c r="A29" s="451" t="s">
        <v>200</v>
      </c>
      <c r="B29" s="440" t="s">
        <v>184</v>
      </c>
      <c r="C29" s="440">
        <v>440</v>
      </c>
      <c r="D29" s="440" t="s">
        <v>201</v>
      </c>
      <c r="E29" s="845" t="s">
        <v>187</v>
      </c>
      <c r="F29" s="102">
        <f>SUM(F21+7)</f>
        <v>45571</v>
      </c>
      <c r="G29" s="103">
        <f t="shared" ref="G29" si="5">F29+1</f>
        <v>45572</v>
      </c>
      <c r="H29" s="281">
        <f>F29+1</f>
        <v>45572</v>
      </c>
      <c r="I29" s="1262"/>
      <c r="J29" s="1187"/>
      <c r="K29" s="1190"/>
      <c r="L29" s="1193"/>
      <c r="M29" s="1217"/>
      <c r="N29" s="1199"/>
      <c r="O29" s="1202"/>
      <c r="P29" s="1244"/>
      <c r="Q29" s="1247"/>
      <c r="R29" s="1250"/>
      <c r="S29" s="1253"/>
      <c r="T29" s="1292"/>
      <c r="U29" s="1292"/>
      <c r="V29" s="1292"/>
      <c r="W29" s="1292"/>
      <c r="X29" s="1292"/>
      <c r="Y29" s="1290"/>
    </row>
    <row r="30" spans="1:25">
      <c r="A30" s="104"/>
      <c r="B30" s="94"/>
      <c r="C30" s="557" t="s">
        <v>149</v>
      </c>
      <c r="D30" s="557" t="s">
        <v>149</v>
      </c>
      <c r="E30" s="94"/>
      <c r="F30" s="96"/>
      <c r="G30" s="96"/>
      <c r="H30" s="96"/>
      <c r="I30" s="310"/>
      <c r="J30" s="310"/>
      <c r="K30" s="310"/>
      <c r="L30" s="310"/>
      <c r="M30" s="542" t="s">
        <v>149</v>
      </c>
      <c r="N30" s="542" t="s">
        <v>149</v>
      </c>
      <c r="O30" s="606" t="s">
        <v>149</v>
      </c>
      <c r="P30" s="650"/>
      <c r="Q30" s="650"/>
      <c r="R30" s="650"/>
      <c r="S30" s="650"/>
      <c r="T30" s="650"/>
      <c r="U30" s="650"/>
      <c r="V30" s="650"/>
      <c r="W30" s="650"/>
      <c r="X30" s="650"/>
      <c r="Y30" s="650"/>
    </row>
    <row r="31" spans="1:25" ht="15" customHeight="1">
      <c r="A31" s="447" t="s">
        <v>202</v>
      </c>
      <c r="B31" s="282" t="s">
        <v>168</v>
      </c>
      <c r="C31" s="282">
        <f>C23+1</f>
        <v>442</v>
      </c>
      <c r="D31" s="584" t="s">
        <v>169</v>
      </c>
      <c r="E31" s="69" t="s">
        <v>170</v>
      </c>
      <c r="F31" s="70">
        <f>F23+7</f>
        <v>45578</v>
      </c>
      <c r="G31" s="71">
        <f>F31+1</f>
        <v>45579</v>
      </c>
      <c r="H31" s="72">
        <f>F31+4</f>
        <v>45582</v>
      </c>
      <c r="I31" s="1260" t="s">
        <v>408</v>
      </c>
      <c r="J31" s="1185" t="s">
        <v>401</v>
      </c>
      <c r="K31" s="1188">
        <v>442</v>
      </c>
      <c r="L31" s="1191" t="s">
        <v>169</v>
      </c>
      <c r="M31" s="1216">
        <f>(M23+7)</f>
        <v>45588</v>
      </c>
      <c r="N31" s="1197">
        <f>SUM(M31+1)</f>
        <v>45589</v>
      </c>
      <c r="O31" s="1200">
        <f>SUM(O23+7)</f>
        <v>45597</v>
      </c>
      <c r="P31" s="1263" t="s">
        <v>448</v>
      </c>
      <c r="Q31" s="1266"/>
      <c r="R31" s="1248">
        <v>2445</v>
      </c>
      <c r="S31" s="1251" t="s">
        <v>356</v>
      </c>
      <c r="T31" s="1235">
        <f>SUM(T23+7)</f>
        <v>45605</v>
      </c>
      <c r="U31" s="1235">
        <f>SUM(T31+2)</f>
        <v>45607</v>
      </c>
      <c r="V31" s="1235">
        <f>SUM(U31+8)</f>
        <v>45615</v>
      </c>
      <c r="W31" s="1235">
        <f>SUM(V31+8)</f>
        <v>45623</v>
      </c>
      <c r="X31" s="1235">
        <f>SUM(W31+11)</f>
        <v>45634</v>
      </c>
      <c r="Y31" s="1288" t="s">
        <v>445</v>
      </c>
    </row>
    <row r="32" spans="1:25" ht="15" customHeight="1">
      <c r="A32" s="448" t="s">
        <v>202</v>
      </c>
      <c r="B32" s="331" t="s">
        <v>168</v>
      </c>
      <c r="C32" s="331">
        <f>C24+1</f>
        <v>442</v>
      </c>
      <c r="D32" s="728" t="s">
        <v>169</v>
      </c>
      <c r="E32" s="77" t="s">
        <v>176</v>
      </c>
      <c r="F32" s="78">
        <f>F24+7</f>
        <v>45581</v>
      </c>
      <c r="G32" s="79">
        <f t="shared" ref="G32" si="6">F32+1</f>
        <v>45582</v>
      </c>
      <c r="H32" s="80">
        <f>F32+1</f>
        <v>45582</v>
      </c>
      <c r="I32" s="1261"/>
      <c r="J32" s="1186"/>
      <c r="K32" s="1189"/>
      <c r="L32" s="1192"/>
      <c r="M32" s="1146"/>
      <c r="N32" s="1198"/>
      <c r="O32" s="1201"/>
      <c r="P32" s="1264"/>
      <c r="Q32" s="1267"/>
      <c r="R32" s="1249"/>
      <c r="S32" s="1252"/>
      <c r="T32" s="1291"/>
      <c r="U32" s="1291"/>
      <c r="V32" s="1291"/>
      <c r="W32" s="1291"/>
      <c r="X32" s="1291"/>
      <c r="Y32" s="1289"/>
    </row>
    <row r="33" spans="1:25" ht="15" customHeight="1">
      <c r="A33" s="449" t="s">
        <v>203</v>
      </c>
      <c r="B33" s="439" t="s">
        <v>178</v>
      </c>
      <c r="C33" s="439">
        <f>C25+1</f>
        <v>439</v>
      </c>
      <c r="D33" s="588" t="s">
        <v>179</v>
      </c>
      <c r="E33" s="88" t="s">
        <v>180</v>
      </c>
      <c r="F33" s="89">
        <f>F25+7</f>
        <v>45578</v>
      </c>
      <c r="G33" s="90">
        <f>F33+1</f>
        <v>45579</v>
      </c>
      <c r="H33" s="91">
        <f>F33+4</f>
        <v>45582</v>
      </c>
      <c r="I33" s="1261"/>
      <c r="J33" s="1186"/>
      <c r="K33" s="1189"/>
      <c r="L33" s="1192"/>
      <c r="M33" s="1146"/>
      <c r="N33" s="1198"/>
      <c r="O33" s="1201"/>
      <c r="P33" s="1264"/>
      <c r="Q33" s="1267"/>
      <c r="R33" s="1249"/>
      <c r="S33" s="1252"/>
      <c r="T33" s="1291"/>
      <c r="U33" s="1291"/>
      <c r="V33" s="1291"/>
      <c r="W33" s="1291"/>
      <c r="X33" s="1291"/>
      <c r="Y33" s="1289"/>
    </row>
    <row r="34" spans="1:25" ht="15" customHeight="1">
      <c r="A34" s="494" t="s">
        <v>204</v>
      </c>
      <c r="B34" s="393" t="s">
        <v>182</v>
      </c>
      <c r="C34" s="393">
        <f>C26+1</f>
        <v>440</v>
      </c>
      <c r="D34" s="605" t="s">
        <v>179</v>
      </c>
      <c r="E34" s="88" t="s">
        <v>180</v>
      </c>
      <c r="F34" s="334">
        <f>F26+7</f>
        <v>45579</v>
      </c>
      <c r="G34" s="335">
        <f>F34+1</f>
        <v>45580</v>
      </c>
      <c r="H34" s="336">
        <f>F34+2</f>
        <v>45581</v>
      </c>
      <c r="I34" s="1261"/>
      <c r="J34" s="1186"/>
      <c r="K34" s="1189"/>
      <c r="L34" s="1192"/>
      <c r="M34" s="1146"/>
      <c r="N34" s="1198"/>
      <c r="O34" s="1201"/>
      <c r="P34" s="1264"/>
      <c r="Q34" s="1267"/>
      <c r="R34" s="1249"/>
      <c r="S34" s="1252"/>
      <c r="T34" s="1291"/>
      <c r="U34" s="1291"/>
      <c r="V34" s="1291"/>
      <c r="W34" s="1291"/>
      <c r="X34" s="1291"/>
      <c r="Y34" s="1289"/>
    </row>
    <row r="35" spans="1:25" ht="15" customHeight="1">
      <c r="A35" s="449" t="s">
        <v>205</v>
      </c>
      <c r="B35" s="393" t="s">
        <v>184</v>
      </c>
      <c r="C35" s="393">
        <f>C27+1</f>
        <v>442</v>
      </c>
      <c r="D35" s="605" t="s">
        <v>169</v>
      </c>
      <c r="E35" s="88" t="s">
        <v>180</v>
      </c>
      <c r="F35" s="334">
        <f>F27+7</f>
        <v>45583</v>
      </c>
      <c r="G35" s="335">
        <f>F35+1</f>
        <v>45584</v>
      </c>
      <c r="H35" s="334">
        <f>F35+2</f>
        <v>45585</v>
      </c>
      <c r="I35" s="1261"/>
      <c r="J35" s="1186"/>
      <c r="K35" s="1189"/>
      <c r="L35" s="1192"/>
      <c r="M35" s="1146"/>
      <c r="N35" s="1198"/>
      <c r="O35" s="1201"/>
      <c r="P35" s="1264"/>
      <c r="Q35" s="1267"/>
      <c r="R35" s="1249"/>
      <c r="S35" s="1252"/>
      <c r="T35" s="1291"/>
      <c r="U35" s="1291"/>
      <c r="V35" s="1291"/>
      <c r="W35" s="1291"/>
      <c r="X35" s="1291"/>
      <c r="Y35" s="1289"/>
    </row>
    <row r="36" spans="1:25" ht="15" customHeight="1">
      <c r="A36" s="857" t="s">
        <v>206</v>
      </c>
      <c r="B36" s="440" t="s">
        <v>186</v>
      </c>
      <c r="C36" s="440">
        <f>C28+1</f>
        <v>442</v>
      </c>
      <c r="D36" s="590" t="s">
        <v>169</v>
      </c>
      <c r="E36" s="95" t="s">
        <v>187</v>
      </c>
      <c r="F36" s="334">
        <f>SUM(F28+7)</f>
        <v>45579</v>
      </c>
      <c r="G36" s="335">
        <f>F36</f>
        <v>45579</v>
      </c>
      <c r="H36" s="336">
        <f>F36+1</f>
        <v>45580</v>
      </c>
      <c r="I36" s="1261"/>
      <c r="J36" s="1186"/>
      <c r="K36" s="1189"/>
      <c r="L36" s="1192"/>
      <c r="M36" s="1146"/>
      <c r="N36" s="1198"/>
      <c r="O36" s="1201"/>
      <c r="P36" s="1264"/>
      <c r="Q36" s="1267"/>
      <c r="R36" s="1249"/>
      <c r="S36" s="1252"/>
      <c r="T36" s="1291"/>
      <c r="U36" s="1291"/>
      <c r="V36" s="1291"/>
      <c r="W36" s="1291"/>
      <c r="X36" s="1291"/>
      <c r="Y36" s="1289"/>
    </row>
    <row r="37" spans="1:25" ht="15" customHeight="1">
      <c r="A37" s="451" t="s">
        <v>198</v>
      </c>
      <c r="B37" s="440" t="s">
        <v>184</v>
      </c>
      <c r="C37" s="440">
        <f>C29+1</f>
        <v>441</v>
      </c>
      <c r="D37" s="590" t="s">
        <v>201</v>
      </c>
      <c r="E37" s="101" t="s">
        <v>187</v>
      </c>
      <c r="F37" s="102">
        <f>SUM(F29+7)</f>
        <v>45578</v>
      </c>
      <c r="G37" s="103">
        <f t="shared" ref="G37" si="7">F37+1</f>
        <v>45579</v>
      </c>
      <c r="H37" s="281">
        <f>F37+1</f>
        <v>45579</v>
      </c>
      <c r="I37" s="1262"/>
      <c r="J37" s="1187"/>
      <c r="K37" s="1190"/>
      <c r="L37" s="1193"/>
      <c r="M37" s="1217"/>
      <c r="N37" s="1199"/>
      <c r="O37" s="1202"/>
      <c r="P37" s="1265"/>
      <c r="Q37" s="1268"/>
      <c r="R37" s="1250"/>
      <c r="S37" s="1253"/>
      <c r="T37" s="1292"/>
      <c r="U37" s="1292"/>
      <c r="V37" s="1292"/>
      <c r="W37" s="1292"/>
      <c r="X37" s="1292"/>
      <c r="Y37" s="1290"/>
    </row>
    <row r="38" spans="1:25">
      <c r="A38" s="556"/>
      <c r="B38" s="94"/>
      <c r="C38" s="94"/>
      <c r="D38" s="94"/>
      <c r="E38" s="94"/>
      <c r="F38" s="96"/>
      <c r="G38" s="96"/>
      <c r="H38" s="96"/>
      <c r="I38" s="310"/>
      <c r="J38" s="310"/>
      <c r="K38" s="310"/>
      <c r="L38" s="310"/>
      <c r="M38" s="542"/>
      <c r="N38" s="591"/>
      <c r="O38" s="606"/>
      <c r="P38" s="650"/>
      <c r="Q38" s="650"/>
      <c r="R38" s="650"/>
      <c r="S38" s="650"/>
      <c r="T38" s="650"/>
      <c r="U38" s="650"/>
      <c r="V38" s="650"/>
      <c r="W38" s="650"/>
      <c r="X38" s="650"/>
      <c r="Y38" s="650"/>
    </row>
    <row r="39" spans="1:25" ht="15" customHeight="1">
      <c r="A39" s="447" t="s">
        <v>207</v>
      </c>
      <c r="B39" s="282" t="s">
        <v>168</v>
      </c>
      <c r="C39" s="282">
        <f>C31+1</f>
        <v>443</v>
      </c>
      <c r="D39" s="282" t="s">
        <v>169</v>
      </c>
      <c r="E39" s="69" t="s">
        <v>170</v>
      </c>
      <c r="F39" s="70">
        <f>F31+7</f>
        <v>45585</v>
      </c>
      <c r="G39" s="71">
        <f>F39+1</f>
        <v>45586</v>
      </c>
      <c r="H39" s="72">
        <f>F39+4</f>
        <v>45589</v>
      </c>
      <c r="I39" s="1260" t="s">
        <v>410</v>
      </c>
      <c r="J39" s="1185" t="s">
        <v>401</v>
      </c>
      <c r="K39" s="1188">
        <v>443</v>
      </c>
      <c r="L39" s="1191" t="s">
        <v>169</v>
      </c>
      <c r="M39" s="1194">
        <f>SUM(M31+7)</f>
        <v>45595</v>
      </c>
      <c r="N39" s="1197">
        <f>SUM(M39+1)</f>
        <v>45596</v>
      </c>
      <c r="O39" s="1200">
        <f>SUM(O31+7)</f>
        <v>45604</v>
      </c>
      <c r="P39" s="1263" t="s">
        <v>449</v>
      </c>
      <c r="Q39" s="1266"/>
      <c r="R39" s="1248">
        <v>2446</v>
      </c>
      <c r="S39" s="1251" t="s">
        <v>356</v>
      </c>
      <c r="T39" s="1235">
        <f>SUM(T31+7)</f>
        <v>45612</v>
      </c>
      <c r="U39" s="1235">
        <f>SUM(T39+2)</f>
        <v>45614</v>
      </c>
      <c r="V39" s="1235">
        <f>SUM(U39+8)</f>
        <v>45622</v>
      </c>
      <c r="W39" s="1235">
        <f>SUM(V39+8)</f>
        <v>45630</v>
      </c>
      <c r="X39" s="1235">
        <f>SUM(W39+11)</f>
        <v>45641</v>
      </c>
      <c r="Y39" s="1288" t="s">
        <v>445</v>
      </c>
    </row>
    <row r="40" spans="1:25" ht="15" customHeight="1">
      <c r="A40" s="448" t="s">
        <v>207</v>
      </c>
      <c r="B40" s="282" t="s">
        <v>168</v>
      </c>
      <c r="C40" s="282">
        <f>C32+1</f>
        <v>443</v>
      </c>
      <c r="D40" s="282" t="s">
        <v>169</v>
      </c>
      <c r="E40" s="77" t="s">
        <v>176</v>
      </c>
      <c r="F40" s="78">
        <f>F32+7</f>
        <v>45588</v>
      </c>
      <c r="G40" s="79">
        <f t="shared" ref="G40" si="8">F40+1</f>
        <v>45589</v>
      </c>
      <c r="H40" s="80">
        <f>F40+1</f>
        <v>45589</v>
      </c>
      <c r="I40" s="1261"/>
      <c r="J40" s="1186"/>
      <c r="K40" s="1189"/>
      <c r="L40" s="1192"/>
      <c r="M40" s="1195"/>
      <c r="N40" s="1198"/>
      <c r="O40" s="1201"/>
      <c r="P40" s="1264"/>
      <c r="Q40" s="1267"/>
      <c r="R40" s="1249"/>
      <c r="S40" s="1252"/>
      <c r="T40" s="1291"/>
      <c r="U40" s="1291"/>
      <c r="V40" s="1291"/>
      <c r="W40" s="1291"/>
      <c r="X40" s="1291"/>
      <c r="Y40" s="1289"/>
    </row>
    <row r="41" spans="1:25" ht="15" customHeight="1">
      <c r="A41" s="846" t="s">
        <v>209</v>
      </c>
      <c r="B41" s="393" t="s">
        <v>178</v>
      </c>
      <c r="C41" s="393">
        <f>C33+1</f>
        <v>440</v>
      </c>
      <c r="D41" s="393" t="s">
        <v>179</v>
      </c>
      <c r="E41" s="88" t="s">
        <v>180</v>
      </c>
      <c r="F41" s="334">
        <f>F33+7</f>
        <v>45585</v>
      </c>
      <c r="G41" s="335">
        <f>F41+1</f>
        <v>45586</v>
      </c>
      <c r="H41" s="336">
        <f>F41+4</f>
        <v>45589</v>
      </c>
      <c r="I41" s="1261"/>
      <c r="J41" s="1186"/>
      <c r="K41" s="1189"/>
      <c r="L41" s="1192"/>
      <c r="M41" s="1195"/>
      <c r="N41" s="1198"/>
      <c r="O41" s="1201"/>
      <c r="P41" s="1264"/>
      <c r="Q41" s="1267"/>
      <c r="R41" s="1249"/>
      <c r="S41" s="1252"/>
      <c r="T41" s="1291"/>
      <c r="U41" s="1291"/>
      <c r="V41" s="1291"/>
      <c r="W41" s="1291"/>
      <c r="X41" s="1291"/>
      <c r="Y41" s="1289"/>
    </row>
    <row r="42" spans="1:25" ht="15" customHeight="1">
      <c r="A42" s="494" t="s">
        <v>210</v>
      </c>
      <c r="B42" s="439" t="s">
        <v>182</v>
      </c>
      <c r="C42" s="439">
        <f>C34+1</f>
        <v>441</v>
      </c>
      <c r="D42" s="439" t="s">
        <v>179</v>
      </c>
      <c r="E42" s="88" t="s">
        <v>180</v>
      </c>
      <c r="F42" s="89">
        <f>F34+7</f>
        <v>45586</v>
      </c>
      <c r="G42" s="90">
        <f>F42+1</f>
        <v>45587</v>
      </c>
      <c r="H42" s="91">
        <f>F42+2</f>
        <v>45588</v>
      </c>
      <c r="I42" s="1261"/>
      <c r="J42" s="1186"/>
      <c r="K42" s="1189"/>
      <c r="L42" s="1192"/>
      <c r="M42" s="1195"/>
      <c r="N42" s="1198"/>
      <c r="O42" s="1201"/>
      <c r="P42" s="1264"/>
      <c r="Q42" s="1267"/>
      <c r="R42" s="1249"/>
      <c r="S42" s="1252"/>
      <c r="T42" s="1291"/>
      <c r="U42" s="1291"/>
      <c r="V42" s="1291"/>
      <c r="W42" s="1291"/>
      <c r="X42" s="1291"/>
      <c r="Y42" s="1289"/>
    </row>
    <row r="43" spans="1:25" ht="15" customHeight="1">
      <c r="A43" s="449" t="s">
        <v>211</v>
      </c>
      <c r="B43" s="439" t="s">
        <v>184</v>
      </c>
      <c r="C43" s="722">
        <f>C35+1</f>
        <v>443</v>
      </c>
      <c r="D43" s="722" t="s">
        <v>169</v>
      </c>
      <c r="E43" s="803" t="s">
        <v>180</v>
      </c>
      <c r="F43" s="804">
        <f>F35+7</f>
        <v>45590</v>
      </c>
      <c r="G43" s="805">
        <f>F43+1</f>
        <v>45591</v>
      </c>
      <c r="H43" s="804">
        <f>F43+2</f>
        <v>45592</v>
      </c>
      <c r="I43" s="1261"/>
      <c r="J43" s="1186"/>
      <c r="K43" s="1189"/>
      <c r="L43" s="1192"/>
      <c r="M43" s="1195"/>
      <c r="N43" s="1198"/>
      <c r="O43" s="1201"/>
      <c r="P43" s="1264"/>
      <c r="Q43" s="1267"/>
      <c r="R43" s="1249"/>
      <c r="S43" s="1252"/>
      <c r="T43" s="1291"/>
      <c r="U43" s="1291"/>
      <c r="V43" s="1291"/>
      <c r="W43" s="1291"/>
      <c r="X43" s="1291"/>
      <c r="Y43" s="1289"/>
    </row>
    <row r="44" spans="1:25" ht="15" customHeight="1">
      <c r="A44" s="450" t="s">
        <v>212</v>
      </c>
      <c r="B44" s="440" t="s">
        <v>186</v>
      </c>
      <c r="C44" s="440">
        <f>C36+1</f>
        <v>443</v>
      </c>
      <c r="D44" s="440" t="s">
        <v>169</v>
      </c>
      <c r="E44" s="95" t="s">
        <v>187</v>
      </c>
      <c r="F44" s="96">
        <f>SUM(F36+7)</f>
        <v>45586</v>
      </c>
      <c r="G44" s="97">
        <f>F44</f>
        <v>45586</v>
      </c>
      <c r="H44" s="98">
        <f>F44+1</f>
        <v>45587</v>
      </c>
      <c r="I44" s="1261"/>
      <c r="J44" s="1186"/>
      <c r="K44" s="1189"/>
      <c r="L44" s="1192"/>
      <c r="M44" s="1195"/>
      <c r="N44" s="1198"/>
      <c r="O44" s="1201"/>
      <c r="P44" s="1264"/>
      <c r="Q44" s="1267"/>
      <c r="R44" s="1249"/>
      <c r="S44" s="1252"/>
      <c r="T44" s="1291"/>
      <c r="U44" s="1291"/>
      <c r="V44" s="1291"/>
      <c r="W44" s="1291"/>
      <c r="X44" s="1291"/>
      <c r="Y44" s="1289"/>
    </row>
    <row r="45" spans="1:25" ht="15" customHeight="1">
      <c r="A45" s="451" t="s">
        <v>213</v>
      </c>
      <c r="B45" s="440" t="s">
        <v>184</v>
      </c>
      <c r="C45" s="440">
        <f>C37+1</f>
        <v>442</v>
      </c>
      <c r="D45" s="440" t="s">
        <v>201</v>
      </c>
      <c r="E45" s="101" t="s">
        <v>187</v>
      </c>
      <c r="F45" s="102">
        <f>SUM(F37+7)</f>
        <v>45585</v>
      </c>
      <c r="G45" s="103">
        <f t="shared" ref="G45" si="9">F45+1</f>
        <v>45586</v>
      </c>
      <c r="H45" s="281">
        <f>F45+1</f>
        <v>45586</v>
      </c>
      <c r="I45" s="1262"/>
      <c r="J45" s="1187"/>
      <c r="K45" s="1190"/>
      <c r="L45" s="1193"/>
      <c r="M45" s="1196"/>
      <c r="N45" s="1199"/>
      <c r="O45" s="1202"/>
      <c r="P45" s="1265"/>
      <c r="Q45" s="1268"/>
      <c r="R45" s="1250"/>
      <c r="S45" s="1253"/>
      <c r="T45" s="1292"/>
      <c r="U45" s="1292"/>
      <c r="V45" s="1292"/>
      <c r="W45" s="1292"/>
      <c r="X45" s="1292"/>
      <c r="Y45" s="1290"/>
    </row>
    <row r="46" spans="1:25">
      <c r="A46" s="104"/>
      <c r="B46" s="94"/>
      <c r="C46" s="94"/>
      <c r="D46" s="94"/>
      <c r="E46" s="557" t="s">
        <v>149</v>
      </c>
      <c r="F46" s="557"/>
      <c r="G46" s="557"/>
      <c r="H46" s="557"/>
      <c r="I46" s="310"/>
      <c r="J46" s="310"/>
      <c r="K46" s="310"/>
      <c r="L46" s="310"/>
      <c r="M46" s="242"/>
      <c r="N46" s="591"/>
      <c r="O46" s="606"/>
      <c r="P46" s="650"/>
      <c r="Q46" s="650"/>
      <c r="R46" s="650"/>
      <c r="S46" s="650"/>
      <c r="T46" s="650"/>
      <c r="U46" s="650"/>
      <c r="V46" s="650"/>
      <c r="W46" s="650"/>
      <c r="X46" s="650"/>
      <c r="Y46" s="650"/>
    </row>
    <row r="47" spans="1:25" ht="15" customHeight="1">
      <c r="A47" s="447" t="s">
        <v>175</v>
      </c>
      <c r="B47" s="282" t="s">
        <v>168</v>
      </c>
      <c r="C47" s="282">
        <f>C39+1</f>
        <v>444</v>
      </c>
      <c r="D47" s="282" t="s">
        <v>169</v>
      </c>
      <c r="E47" s="562" t="s">
        <v>170</v>
      </c>
      <c r="F47" s="70">
        <f>F39+7</f>
        <v>45592</v>
      </c>
      <c r="G47" s="71">
        <f>F47+1</f>
        <v>45593</v>
      </c>
      <c r="H47" s="72">
        <f>F47+4</f>
        <v>45596</v>
      </c>
      <c r="I47" s="1260" t="s">
        <v>412</v>
      </c>
      <c r="J47" s="1185" t="s">
        <v>401</v>
      </c>
      <c r="K47" s="1188">
        <v>444</v>
      </c>
      <c r="L47" s="1191" t="s">
        <v>169</v>
      </c>
      <c r="M47" s="1194">
        <f>SUM(M39+7)</f>
        <v>45602</v>
      </c>
      <c r="N47" s="1197">
        <f>SUM(M47+1)</f>
        <v>45603</v>
      </c>
      <c r="O47" s="1200">
        <f>SUM(O39+7)</f>
        <v>45611</v>
      </c>
      <c r="P47" s="1263" t="s">
        <v>450</v>
      </c>
      <c r="Q47" s="1266"/>
      <c r="R47" s="1248"/>
      <c r="S47" s="1251" t="s">
        <v>356</v>
      </c>
      <c r="T47" s="1235">
        <f>SUM(T39+7)</f>
        <v>45619</v>
      </c>
      <c r="U47" s="1235">
        <f>SUM(T47+2)</f>
        <v>45621</v>
      </c>
      <c r="V47" s="1235">
        <f>SUM(U47+8)</f>
        <v>45629</v>
      </c>
      <c r="W47" s="1235">
        <f>SUM(V47+8)</f>
        <v>45637</v>
      </c>
      <c r="X47" s="1235">
        <f>SUM(W47+11)</f>
        <v>45648</v>
      </c>
      <c r="Y47" s="1288" t="s">
        <v>445</v>
      </c>
    </row>
    <row r="48" spans="1:25" ht="15" customHeight="1">
      <c r="A48" s="448" t="s">
        <v>175</v>
      </c>
      <c r="B48" s="282" t="s">
        <v>168</v>
      </c>
      <c r="C48" s="282">
        <f>C40+1</f>
        <v>444</v>
      </c>
      <c r="D48" s="282" t="s">
        <v>169</v>
      </c>
      <c r="E48" s="563" t="s">
        <v>176</v>
      </c>
      <c r="F48" s="78">
        <f>F40+7</f>
        <v>45595</v>
      </c>
      <c r="G48" s="79">
        <f t="shared" ref="G48" si="10">F48+1</f>
        <v>45596</v>
      </c>
      <c r="H48" s="80">
        <f>F48+1</f>
        <v>45596</v>
      </c>
      <c r="I48" s="1261"/>
      <c r="J48" s="1186"/>
      <c r="K48" s="1189"/>
      <c r="L48" s="1192"/>
      <c r="M48" s="1195"/>
      <c r="N48" s="1198"/>
      <c r="O48" s="1201"/>
      <c r="P48" s="1264"/>
      <c r="Q48" s="1267"/>
      <c r="R48" s="1249"/>
      <c r="S48" s="1252"/>
      <c r="T48" s="1291"/>
      <c r="U48" s="1291"/>
      <c r="V48" s="1291"/>
      <c r="W48" s="1291"/>
      <c r="X48" s="1291"/>
      <c r="Y48" s="1289"/>
    </row>
    <row r="49" spans="1:25" ht="15" customHeight="1">
      <c r="A49" s="449" t="s">
        <v>215</v>
      </c>
      <c r="B49" s="439" t="s">
        <v>178</v>
      </c>
      <c r="C49" s="439">
        <f>C41+1</f>
        <v>441</v>
      </c>
      <c r="D49" s="439" t="s">
        <v>179</v>
      </c>
      <c r="E49" s="554" t="s">
        <v>180</v>
      </c>
      <c r="F49" s="89">
        <f>F41+7</f>
        <v>45592</v>
      </c>
      <c r="G49" s="90">
        <f>F49+1</f>
        <v>45593</v>
      </c>
      <c r="H49" s="91">
        <f>F49+4</f>
        <v>45596</v>
      </c>
      <c r="I49" s="1261"/>
      <c r="J49" s="1186"/>
      <c r="K49" s="1189"/>
      <c r="L49" s="1192"/>
      <c r="M49" s="1195"/>
      <c r="N49" s="1198"/>
      <c r="O49" s="1201"/>
      <c r="P49" s="1264"/>
      <c r="Q49" s="1267"/>
      <c r="R49" s="1249"/>
      <c r="S49" s="1252"/>
      <c r="T49" s="1291"/>
      <c r="U49" s="1291"/>
      <c r="V49" s="1291"/>
      <c r="W49" s="1291"/>
      <c r="X49" s="1291"/>
      <c r="Y49" s="1289"/>
    </row>
    <row r="50" spans="1:25" ht="15" customHeight="1">
      <c r="A50" s="494" t="s">
        <v>216</v>
      </c>
      <c r="B50" s="439" t="s">
        <v>182</v>
      </c>
      <c r="C50" s="439">
        <f>C42+1</f>
        <v>442</v>
      </c>
      <c r="D50" s="439" t="s">
        <v>179</v>
      </c>
      <c r="E50" s="554" t="s">
        <v>180</v>
      </c>
      <c r="F50" s="89">
        <f>F42+7</f>
        <v>45593</v>
      </c>
      <c r="G50" s="90">
        <f>F50+1</f>
        <v>45594</v>
      </c>
      <c r="H50" s="91">
        <f>F50+2</f>
        <v>45595</v>
      </c>
      <c r="I50" s="1261"/>
      <c r="J50" s="1186"/>
      <c r="K50" s="1189"/>
      <c r="L50" s="1192"/>
      <c r="M50" s="1195"/>
      <c r="N50" s="1198"/>
      <c r="O50" s="1201"/>
      <c r="P50" s="1264"/>
      <c r="Q50" s="1267"/>
      <c r="R50" s="1249"/>
      <c r="S50" s="1252"/>
      <c r="T50" s="1291"/>
      <c r="U50" s="1291"/>
      <c r="V50" s="1291"/>
      <c r="W50" s="1291"/>
      <c r="X50" s="1291"/>
      <c r="Y50" s="1289"/>
    </row>
    <row r="51" spans="1:25" ht="15" customHeight="1">
      <c r="A51" s="449" t="s">
        <v>217</v>
      </c>
      <c r="B51" s="439" t="s">
        <v>184</v>
      </c>
      <c r="C51" s="439">
        <f>C43+1</f>
        <v>444</v>
      </c>
      <c r="D51" s="439" t="s">
        <v>169</v>
      </c>
      <c r="E51" s="554" t="s">
        <v>180</v>
      </c>
      <c r="F51" s="89">
        <f>F43+7</f>
        <v>45597</v>
      </c>
      <c r="G51" s="90">
        <f>F51+1</f>
        <v>45598</v>
      </c>
      <c r="H51" s="89">
        <f>F51+2</f>
        <v>45599</v>
      </c>
      <c r="I51" s="1261"/>
      <c r="J51" s="1186"/>
      <c r="K51" s="1189"/>
      <c r="L51" s="1192"/>
      <c r="M51" s="1195"/>
      <c r="N51" s="1198"/>
      <c r="O51" s="1201"/>
      <c r="P51" s="1264"/>
      <c r="Q51" s="1267"/>
      <c r="R51" s="1249"/>
      <c r="S51" s="1252"/>
      <c r="T51" s="1291"/>
      <c r="U51" s="1291"/>
      <c r="V51" s="1291"/>
      <c r="W51" s="1291"/>
      <c r="X51" s="1291"/>
      <c r="Y51" s="1289"/>
    </row>
    <row r="52" spans="1:25" ht="15" customHeight="1">
      <c r="A52" s="450" t="s">
        <v>218</v>
      </c>
      <c r="B52" s="393" t="s">
        <v>186</v>
      </c>
      <c r="C52" s="393">
        <f>C44+1</f>
        <v>444</v>
      </c>
      <c r="D52" s="393" t="s">
        <v>169</v>
      </c>
      <c r="E52" s="564" t="s">
        <v>187</v>
      </c>
      <c r="F52" s="334">
        <f>SUM(F44+7)</f>
        <v>45593</v>
      </c>
      <c r="G52" s="335">
        <f>F52</f>
        <v>45593</v>
      </c>
      <c r="H52" s="336">
        <f>F52+1</f>
        <v>45594</v>
      </c>
      <c r="I52" s="1261"/>
      <c r="J52" s="1186"/>
      <c r="K52" s="1189"/>
      <c r="L52" s="1192"/>
      <c r="M52" s="1195"/>
      <c r="N52" s="1198"/>
      <c r="O52" s="1201"/>
      <c r="P52" s="1264"/>
      <c r="Q52" s="1267"/>
      <c r="R52" s="1249"/>
      <c r="S52" s="1252"/>
      <c r="T52" s="1291"/>
      <c r="U52" s="1291"/>
      <c r="V52" s="1291"/>
      <c r="W52" s="1291"/>
      <c r="X52" s="1291"/>
      <c r="Y52" s="1289"/>
    </row>
    <row r="53" spans="1:25" ht="15" customHeight="1">
      <c r="A53" s="451" t="s">
        <v>219</v>
      </c>
      <c r="B53" s="440" t="s">
        <v>184</v>
      </c>
      <c r="C53" s="440">
        <f>C45+1</f>
        <v>443</v>
      </c>
      <c r="D53" s="440" t="s">
        <v>201</v>
      </c>
      <c r="E53" s="565" t="s">
        <v>187</v>
      </c>
      <c r="F53" s="102">
        <f>SUM(F45+7)</f>
        <v>45592</v>
      </c>
      <c r="G53" s="103">
        <f t="shared" ref="G53" si="11">F53+1</f>
        <v>45593</v>
      </c>
      <c r="H53" s="281">
        <f>F53+1</f>
        <v>45593</v>
      </c>
      <c r="I53" s="1262"/>
      <c r="J53" s="1187"/>
      <c r="K53" s="1190"/>
      <c r="L53" s="1193"/>
      <c r="M53" s="1196"/>
      <c r="N53" s="1199"/>
      <c r="O53" s="1202"/>
      <c r="P53" s="1265"/>
      <c r="Q53" s="1268"/>
      <c r="R53" s="1250"/>
      <c r="S53" s="1253"/>
      <c r="T53" s="1292"/>
      <c r="U53" s="1292"/>
      <c r="V53" s="1292"/>
      <c r="W53" s="1292"/>
      <c r="X53" s="1292"/>
      <c r="Y53" s="1290"/>
    </row>
    <row r="54" spans="1:25">
      <c r="A54" s="556"/>
      <c r="B54" s="94"/>
      <c r="C54" s="94"/>
      <c r="D54" s="94"/>
      <c r="E54" s="94"/>
      <c r="F54" s="96"/>
      <c r="G54" s="96"/>
      <c r="H54" s="96"/>
      <c r="I54" s="310"/>
      <c r="J54" s="310"/>
      <c r="K54" s="310"/>
      <c r="L54" s="310"/>
      <c r="M54" s="242"/>
      <c r="N54" s="591"/>
      <c r="O54" s="606"/>
      <c r="P54" s="650"/>
      <c r="Q54" s="650"/>
      <c r="R54" s="650"/>
      <c r="S54" s="650"/>
      <c r="T54" s="650"/>
      <c r="U54" s="650"/>
      <c r="V54" s="650"/>
      <c r="W54" s="650"/>
      <c r="X54" s="650"/>
      <c r="Y54" s="650"/>
    </row>
    <row r="55" spans="1:25">
      <c r="A55" s="447" t="s">
        <v>188</v>
      </c>
      <c r="B55" s="282" t="s">
        <v>168</v>
      </c>
      <c r="C55" s="282">
        <f>C47+1</f>
        <v>445</v>
      </c>
      <c r="D55" s="282" t="s">
        <v>169</v>
      </c>
      <c r="E55" s="69" t="s">
        <v>170</v>
      </c>
      <c r="F55" s="70">
        <f>F47+7</f>
        <v>45599</v>
      </c>
      <c r="G55" s="71">
        <f>F55+1</f>
        <v>45600</v>
      </c>
      <c r="H55" s="72">
        <f>F55+4</f>
        <v>45603</v>
      </c>
      <c r="I55" s="1260" t="s">
        <v>414</v>
      </c>
      <c r="J55" s="1185" t="s">
        <v>401</v>
      </c>
      <c r="K55" s="1188">
        <v>445</v>
      </c>
      <c r="L55" s="1191" t="s">
        <v>169</v>
      </c>
      <c r="M55" s="1194">
        <f>SUM(M47+7)</f>
        <v>45609</v>
      </c>
      <c r="N55" s="1197">
        <f>SUM(M55+1)</f>
        <v>45610</v>
      </c>
      <c r="O55" s="1200">
        <f>SUM(O47+7)</f>
        <v>45618</v>
      </c>
      <c r="P55" s="1263" t="s">
        <v>451</v>
      </c>
      <c r="Q55" s="1266"/>
      <c r="R55" s="1248">
        <v>2448</v>
      </c>
      <c r="S55" s="1251" t="s">
        <v>356</v>
      </c>
      <c r="T55" s="1235">
        <f>SUM(T47+7)</f>
        <v>45626</v>
      </c>
      <c r="U55" s="1235">
        <f>SUM(T55+2)</f>
        <v>45628</v>
      </c>
      <c r="V55" s="1235">
        <f>SUM(U55+8)</f>
        <v>45636</v>
      </c>
      <c r="W55" s="1235">
        <f>SUM(V55+8)</f>
        <v>45644</v>
      </c>
      <c r="X55" s="1235">
        <f>SUM(W55+11)</f>
        <v>45655</v>
      </c>
      <c r="Y55" s="1288" t="s">
        <v>445</v>
      </c>
    </row>
    <row r="56" spans="1:25">
      <c r="A56" s="448" t="s">
        <v>188</v>
      </c>
      <c r="B56" s="282" t="s">
        <v>168</v>
      </c>
      <c r="C56" s="282">
        <f>C48+1</f>
        <v>445</v>
      </c>
      <c r="D56" s="282" t="s">
        <v>169</v>
      </c>
      <c r="E56" s="77" t="s">
        <v>176</v>
      </c>
      <c r="F56" s="78">
        <f>F48+7</f>
        <v>45602</v>
      </c>
      <c r="G56" s="79">
        <f t="shared" ref="G56" si="12">F56+1</f>
        <v>45603</v>
      </c>
      <c r="H56" s="80">
        <f>F56+1</f>
        <v>45603</v>
      </c>
      <c r="I56" s="1261"/>
      <c r="J56" s="1186"/>
      <c r="K56" s="1189"/>
      <c r="L56" s="1192"/>
      <c r="M56" s="1195"/>
      <c r="N56" s="1198"/>
      <c r="O56" s="1201"/>
      <c r="P56" s="1264"/>
      <c r="Q56" s="1267"/>
      <c r="R56" s="1249"/>
      <c r="S56" s="1252"/>
      <c r="T56" s="1291"/>
      <c r="U56" s="1291"/>
      <c r="V56" s="1291"/>
      <c r="W56" s="1291"/>
      <c r="X56" s="1291"/>
      <c r="Y56" s="1289"/>
    </row>
    <row r="57" spans="1:25">
      <c r="A57" s="449" t="s">
        <v>221</v>
      </c>
      <c r="B57" s="439" t="s">
        <v>178</v>
      </c>
      <c r="C57" s="439">
        <f>C49+1</f>
        <v>442</v>
      </c>
      <c r="D57" s="439" t="s">
        <v>179</v>
      </c>
      <c r="E57" s="88" t="s">
        <v>180</v>
      </c>
      <c r="F57" s="89">
        <f>F49+7</f>
        <v>45599</v>
      </c>
      <c r="G57" s="90">
        <f>F57+1</f>
        <v>45600</v>
      </c>
      <c r="H57" s="91">
        <f>F57+4</f>
        <v>45603</v>
      </c>
      <c r="I57" s="1261"/>
      <c r="J57" s="1186"/>
      <c r="K57" s="1189"/>
      <c r="L57" s="1192"/>
      <c r="M57" s="1195"/>
      <c r="N57" s="1198"/>
      <c r="O57" s="1201"/>
      <c r="P57" s="1264"/>
      <c r="Q57" s="1267"/>
      <c r="R57" s="1249"/>
      <c r="S57" s="1252"/>
      <c r="T57" s="1291"/>
      <c r="U57" s="1291"/>
      <c r="V57" s="1291"/>
      <c r="W57" s="1291"/>
      <c r="X57" s="1291"/>
      <c r="Y57" s="1289"/>
    </row>
    <row r="58" spans="1:25">
      <c r="A58" s="494" t="s">
        <v>222</v>
      </c>
      <c r="B58" s="439" t="s">
        <v>182</v>
      </c>
      <c r="C58" s="439">
        <f>C50+1</f>
        <v>443</v>
      </c>
      <c r="D58" s="439" t="s">
        <v>179</v>
      </c>
      <c r="E58" s="88" t="s">
        <v>180</v>
      </c>
      <c r="F58" s="89">
        <f>F50+7</f>
        <v>45600</v>
      </c>
      <c r="G58" s="90">
        <f>F58+1</f>
        <v>45601</v>
      </c>
      <c r="H58" s="91">
        <f>F58+2</f>
        <v>45602</v>
      </c>
      <c r="I58" s="1261"/>
      <c r="J58" s="1186"/>
      <c r="K58" s="1189"/>
      <c r="L58" s="1192"/>
      <c r="M58" s="1195"/>
      <c r="N58" s="1198"/>
      <c r="O58" s="1201"/>
      <c r="P58" s="1264"/>
      <c r="Q58" s="1267"/>
      <c r="R58" s="1249"/>
      <c r="S58" s="1252"/>
      <c r="T58" s="1291"/>
      <c r="U58" s="1291"/>
      <c r="V58" s="1291"/>
      <c r="W58" s="1291"/>
      <c r="X58" s="1291"/>
      <c r="Y58" s="1289"/>
    </row>
    <row r="59" spans="1:25">
      <c r="A59" s="449" t="s">
        <v>223</v>
      </c>
      <c r="B59" s="439" t="s">
        <v>184</v>
      </c>
      <c r="C59" s="439">
        <f>C51+1</f>
        <v>445</v>
      </c>
      <c r="D59" s="439" t="s">
        <v>169</v>
      </c>
      <c r="E59" s="88" t="s">
        <v>180</v>
      </c>
      <c r="F59" s="89">
        <f>F51+7</f>
        <v>45604</v>
      </c>
      <c r="G59" s="90">
        <f>F59+1</f>
        <v>45605</v>
      </c>
      <c r="H59" s="89">
        <f>F59+2</f>
        <v>45606</v>
      </c>
      <c r="I59" s="1261"/>
      <c r="J59" s="1186"/>
      <c r="K59" s="1189"/>
      <c r="L59" s="1192"/>
      <c r="M59" s="1195"/>
      <c r="N59" s="1198"/>
      <c r="O59" s="1201"/>
      <c r="P59" s="1264"/>
      <c r="Q59" s="1267"/>
      <c r="R59" s="1249"/>
      <c r="S59" s="1252"/>
      <c r="T59" s="1291"/>
      <c r="U59" s="1291"/>
      <c r="V59" s="1291"/>
      <c r="W59" s="1291"/>
      <c r="X59" s="1291"/>
      <c r="Y59" s="1289"/>
    </row>
    <row r="60" spans="1:25">
      <c r="A60" s="450" t="s">
        <v>185</v>
      </c>
      <c r="B60" s="440" t="s">
        <v>186</v>
      </c>
      <c r="C60" s="440">
        <f>C52+1</f>
        <v>445</v>
      </c>
      <c r="D60" s="440" t="s">
        <v>169</v>
      </c>
      <c r="E60" s="95" t="s">
        <v>187</v>
      </c>
      <c r="F60" s="96">
        <f>SUM(F52+7)</f>
        <v>45600</v>
      </c>
      <c r="G60" s="97">
        <f>F60</f>
        <v>45600</v>
      </c>
      <c r="H60" s="98">
        <f>F60+1</f>
        <v>45601</v>
      </c>
      <c r="I60" s="1261"/>
      <c r="J60" s="1186"/>
      <c r="K60" s="1189"/>
      <c r="L60" s="1192"/>
      <c r="M60" s="1195"/>
      <c r="N60" s="1198"/>
      <c r="O60" s="1201"/>
      <c r="P60" s="1264"/>
      <c r="Q60" s="1267"/>
      <c r="R60" s="1249"/>
      <c r="S60" s="1252"/>
      <c r="T60" s="1291"/>
      <c r="U60" s="1291"/>
      <c r="V60" s="1291"/>
      <c r="W60" s="1291"/>
      <c r="X60" s="1291"/>
      <c r="Y60" s="1289"/>
    </row>
    <row r="61" spans="1:25">
      <c r="A61" s="451" t="s">
        <v>224</v>
      </c>
      <c r="B61" s="440" t="s">
        <v>184</v>
      </c>
      <c r="C61" s="440">
        <f>C53+1</f>
        <v>444</v>
      </c>
      <c r="D61" s="440" t="s">
        <v>201</v>
      </c>
      <c r="E61" s="101" t="s">
        <v>187</v>
      </c>
      <c r="F61" s="102">
        <f>SUM(F53+7)</f>
        <v>45599</v>
      </c>
      <c r="G61" s="103">
        <f t="shared" ref="G61" si="13">F61+1</f>
        <v>45600</v>
      </c>
      <c r="H61" s="281">
        <f>F61+1</f>
        <v>45600</v>
      </c>
      <c r="I61" s="1262"/>
      <c r="J61" s="1187"/>
      <c r="K61" s="1190"/>
      <c r="L61" s="1193"/>
      <c r="M61" s="1196"/>
      <c r="N61" s="1199"/>
      <c r="O61" s="1202"/>
      <c r="P61" s="1265"/>
      <c r="Q61" s="1268"/>
      <c r="R61" s="1250"/>
      <c r="S61" s="1253"/>
      <c r="T61" s="1292"/>
      <c r="U61" s="1292"/>
      <c r="V61" s="1292"/>
      <c r="W61" s="1292"/>
      <c r="X61" s="1292"/>
      <c r="Y61" s="1290"/>
    </row>
    <row r="62" spans="1:25">
      <c r="A62" s="104"/>
      <c r="B62" s="94"/>
      <c r="C62" s="94"/>
      <c r="D62" s="94"/>
      <c r="E62" s="94"/>
      <c r="F62" s="96"/>
      <c r="G62" s="96"/>
      <c r="H62" s="96"/>
      <c r="I62" s="310"/>
      <c r="J62" s="310"/>
      <c r="K62" s="310"/>
      <c r="L62" s="310"/>
      <c r="M62" s="242"/>
      <c r="N62" s="591"/>
      <c r="O62" s="606"/>
      <c r="P62" s="650"/>
      <c r="Q62" s="650"/>
      <c r="R62" s="650"/>
      <c r="S62" s="650"/>
      <c r="T62" s="650"/>
      <c r="U62" s="650"/>
      <c r="V62" s="650"/>
      <c r="W62" s="650"/>
      <c r="X62" s="650"/>
      <c r="Y62" s="650"/>
    </row>
    <row r="63" spans="1:25">
      <c r="A63" s="811" t="s">
        <v>194</v>
      </c>
      <c r="B63" s="282" t="s">
        <v>168</v>
      </c>
      <c r="C63" s="282">
        <f>C55+1</f>
        <v>446</v>
      </c>
      <c r="D63" s="282" t="s">
        <v>169</v>
      </c>
      <c r="E63" s="69" t="s">
        <v>170</v>
      </c>
      <c r="F63" s="70">
        <f>F55+7</f>
        <v>45606</v>
      </c>
      <c r="G63" s="71">
        <f>F63+1</f>
        <v>45607</v>
      </c>
      <c r="H63" s="72">
        <f>F63+4</f>
        <v>45610</v>
      </c>
      <c r="I63" s="1260" t="s">
        <v>400</v>
      </c>
      <c r="J63" s="1185" t="s">
        <v>401</v>
      </c>
      <c r="K63" s="1188">
        <v>446</v>
      </c>
      <c r="L63" s="1191" t="s">
        <v>169</v>
      </c>
      <c r="M63" s="1194">
        <f>SUM(M55+7)</f>
        <v>45616</v>
      </c>
      <c r="N63" s="1197">
        <f>SUM(M63+1)</f>
        <v>45617</v>
      </c>
      <c r="O63" s="1200">
        <f>SUM(O55+7)</f>
        <v>45625</v>
      </c>
      <c r="P63" s="1263" t="s">
        <v>452</v>
      </c>
      <c r="Q63" s="1266"/>
      <c r="R63" s="1248">
        <v>2449</v>
      </c>
      <c r="S63" s="1251" t="s">
        <v>356</v>
      </c>
      <c r="T63" s="1235">
        <f>SUM(T55+7)</f>
        <v>45633</v>
      </c>
      <c r="U63" s="1235">
        <f>SUM(T63+2)</f>
        <v>45635</v>
      </c>
      <c r="V63" s="1235">
        <f>SUM(U63+8)</f>
        <v>45643</v>
      </c>
      <c r="W63" s="1235">
        <f>SUM(V63+8)</f>
        <v>45651</v>
      </c>
      <c r="X63" s="1235">
        <f>SUM(W63+11)</f>
        <v>45662</v>
      </c>
      <c r="Y63" s="1288" t="s">
        <v>445</v>
      </c>
    </row>
    <row r="64" spans="1:25">
      <c r="A64" s="448" t="s">
        <v>194</v>
      </c>
      <c r="B64" s="282" t="s">
        <v>168</v>
      </c>
      <c r="C64" s="282">
        <f>C56+1</f>
        <v>446</v>
      </c>
      <c r="D64" s="282" t="s">
        <v>169</v>
      </c>
      <c r="E64" s="77" t="s">
        <v>176</v>
      </c>
      <c r="F64" s="78">
        <f>F56+7</f>
        <v>45609</v>
      </c>
      <c r="G64" s="79">
        <f t="shared" ref="G64" si="14">F64+1</f>
        <v>45610</v>
      </c>
      <c r="H64" s="80">
        <f>F64+1</f>
        <v>45610</v>
      </c>
      <c r="I64" s="1261"/>
      <c r="J64" s="1186"/>
      <c r="K64" s="1189"/>
      <c r="L64" s="1192"/>
      <c r="M64" s="1195"/>
      <c r="N64" s="1198"/>
      <c r="O64" s="1201"/>
      <c r="P64" s="1264"/>
      <c r="Q64" s="1267"/>
      <c r="R64" s="1249"/>
      <c r="S64" s="1252"/>
      <c r="T64" s="1291"/>
      <c r="U64" s="1291"/>
      <c r="V64" s="1291"/>
      <c r="W64" s="1291"/>
      <c r="X64" s="1291"/>
      <c r="Y64" s="1289"/>
    </row>
    <row r="65" spans="1:25">
      <c r="A65" s="449" t="s">
        <v>190</v>
      </c>
      <c r="B65" s="439" t="s">
        <v>178</v>
      </c>
      <c r="C65" s="439">
        <f>C57+1</f>
        <v>443</v>
      </c>
      <c r="D65" s="439" t="s">
        <v>179</v>
      </c>
      <c r="E65" s="88" t="s">
        <v>180</v>
      </c>
      <c r="F65" s="89">
        <f>F57+7</f>
        <v>45606</v>
      </c>
      <c r="G65" s="90">
        <f>F65+1</f>
        <v>45607</v>
      </c>
      <c r="H65" s="91">
        <f>F65+4</f>
        <v>45610</v>
      </c>
      <c r="I65" s="1261"/>
      <c r="J65" s="1186"/>
      <c r="K65" s="1189"/>
      <c r="L65" s="1192"/>
      <c r="M65" s="1195"/>
      <c r="N65" s="1198"/>
      <c r="O65" s="1201"/>
      <c r="P65" s="1264"/>
      <c r="Q65" s="1267"/>
      <c r="R65" s="1249"/>
      <c r="S65" s="1252"/>
      <c r="T65" s="1291"/>
      <c r="U65" s="1291"/>
      <c r="V65" s="1291"/>
      <c r="W65" s="1291"/>
      <c r="X65" s="1291"/>
      <c r="Y65" s="1289"/>
    </row>
    <row r="66" spans="1:25">
      <c r="A66" s="494" t="s">
        <v>226</v>
      </c>
      <c r="B66" s="439" t="s">
        <v>182</v>
      </c>
      <c r="C66" s="439">
        <f>C58+1</f>
        <v>444</v>
      </c>
      <c r="D66" s="439" t="s">
        <v>179</v>
      </c>
      <c r="E66" s="88" t="s">
        <v>180</v>
      </c>
      <c r="F66" s="89">
        <f>F58+7</f>
        <v>45607</v>
      </c>
      <c r="G66" s="90">
        <f>F66+1</f>
        <v>45608</v>
      </c>
      <c r="H66" s="91">
        <f>F66+2</f>
        <v>45609</v>
      </c>
      <c r="I66" s="1261"/>
      <c r="J66" s="1186"/>
      <c r="K66" s="1189"/>
      <c r="L66" s="1192"/>
      <c r="M66" s="1195"/>
      <c r="N66" s="1198"/>
      <c r="O66" s="1201"/>
      <c r="P66" s="1264"/>
      <c r="Q66" s="1267"/>
      <c r="R66" s="1249"/>
      <c r="S66" s="1252"/>
      <c r="T66" s="1291"/>
      <c r="U66" s="1291"/>
      <c r="V66" s="1291"/>
      <c r="W66" s="1291"/>
      <c r="X66" s="1291"/>
      <c r="Y66" s="1289"/>
    </row>
    <row r="67" spans="1:25">
      <c r="A67" s="449" t="s">
        <v>198</v>
      </c>
      <c r="B67" s="439" t="s">
        <v>184</v>
      </c>
      <c r="C67" s="439">
        <f>C59+1</f>
        <v>446</v>
      </c>
      <c r="D67" s="439" t="s">
        <v>169</v>
      </c>
      <c r="E67" s="88" t="s">
        <v>180</v>
      </c>
      <c r="F67" s="89">
        <f>F59+3</f>
        <v>45607</v>
      </c>
      <c r="G67" s="90">
        <f>F67+1</f>
        <v>45608</v>
      </c>
      <c r="H67" s="89">
        <f>F67+2</f>
        <v>45609</v>
      </c>
      <c r="I67" s="1261"/>
      <c r="J67" s="1186"/>
      <c r="K67" s="1189"/>
      <c r="L67" s="1192"/>
      <c r="M67" s="1195"/>
      <c r="N67" s="1198"/>
      <c r="O67" s="1201"/>
      <c r="P67" s="1264"/>
      <c r="Q67" s="1267"/>
      <c r="R67" s="1249"/>
      <c r="S67" s="1252"/>
      <c r="T67" s="1291"/>
      <c r="U67" s="1291"/>
      <c r="V67" s="1291"/>
      <c r="W67" s="1291"/>
      <c r="X67" s="1291"/>
      <c r="Y67" s="1289"/>
    </row>
    <row r="68" spans="1:25">
      <c r="A68" s="450" t="s">
        <v>193</v>
      </c>
      <c r="B68" s="440" t="s">
        <v>186</v>
      </c>
      <c r="C68" s="440">
        <f>C60+1</f>
        <v>446</v>
      </c>
      <c r="D68" s="440" t="s">
        <v>169</v>
      </c>
      <c r="E68" s="95" t="s">
        <v>187</v>
      </c>
      <c r="F68" s="96">
        <f>SUM(F60+7)</f>
        <v>45607</v>
      </c>
      <c r="G68" s="97">
        <f>F68</f>
        <v>45607</v>
      </c>
      <c r="H68" s="98">
        <f>F68+1</f>
        <v>45608</v>
      </c>
      <c r="I68" s="1261"/>
      <c r="J68" s="1186"/>
      <c r="K68" s="1189"/>
      <c r="L68" s="1192"/>
      <c r="M68" s="1195"/>
      <c r="N68" s="1198"/>
      <c r="O68" s="1201"/>
      <c r="P68" s="1264"/>
      <c r="Q68" s="1267"/>
      <c r="R68" s="1249"/>
      <c r="S68" s="1252"/>
      <c r="T68" s="1291"/>
      <c r="U68" s="1291"/>
      <c r="V68" s="1291"/>
      <c r="W68" s="1291"/>
      <c r="X68" s="1291"/>
      <c r="Y68" s="1289"/>
    </row>
    <row r="69" spans="1:25">
      <c r="A69" s="451" t="s">
        <v>217</v>
      </c>
      <c r="B69" s="440" t="s">
        <v>184</v>
      </c>
      <c r="C69" s="440">
        <f>C61+1</f>
        <v>445</v>
      </c>
      <c r="D69" s="440" t="s">
        <v>201</v>
      </c>
      <c r="E69" s="101" t="s">
        <v>187</v>
      </c>
      <c r="F69" s="102">
        <f>SUM(F61+7)</f>
        <v>45606</v>
      </c>
      <c r="G69" s="103">
        <f t="shared" ref="G69" si="15">F69+1</f>
        <v>45607</v>
      </c>
      <c r="H69" s="281">
        <f>F69+1</f>
        <v>45607</v>
      </c>
      <c r="I69" s="1262"/>
      <c r="J69" s="1187"/>
      <c r="K69" s="1190"/>
      <c r="L69" s="1193"/>
      <c r="M69" s="1196"/>
      <c r="N69" s="1199"/>
      <c r="O69" s="1202"/>
      <c r="P69" s="1265"/>
      <c r="Q69" s="1268"/>
      <c r="R69" s="1250"/>
      <c r="S69" s="1253"/>
      <c r="T69" s="1292"/>
      <c r="U69" s="1292"/>
      <c r="V69" s="1292"/>
      <c r="W69" s="1292"/>
      <c r="X69" s="1292"/>
      <c r="Y69" s="1290"/>
    </row>
    <row r="70" spans="1:25" ht="15.75">
      <c r="A70" s="450"/>
      <c r="B70" s="94"/>
      <c r="C70" s="94"/>
      <c r="D70" s="94"/>
      <c r="E70" s="94"/>
      <c r="F70" s="96"/>
      <c r="G70" s="96"/>
      <c r="H70" s="96"/>
      <c r="I70" s="310"/>
      <c r="J70" s="310"/>
      <c r="K70" s="310"/>
      <c r="L70" s="310"/>
      <c r="M70" s="242"/>
      <c r="N70" s="591"/>
      <c r="O70" s="606"/>
      <c r="P70" s="650"/>
      <c r="Q70" s="650"/>
      <c r="R70" s="650"/>
      <c r="S70" s="650"/>
      <c r="T70" s="650"/>
      <c r="U70" s="650"/>
      <c r="V70" s="650"/>
      <c r="W70" s="650"/>
      <c r="X70" s="650"/>
      <c r="Y70" s="861"/>
    </row>
    <row r="71" spans="1:25">
      <c r="A71" s="447" t="s">
        <v>202</v>
      </c>
      <c r="B71" s="282" t="s">
        <v>168</v>
      </c>
      <c r="C71" s="282">
        <f>C63+1</f>
        <v>447</v>
      </c>
      <c r="D71" s="282" t="s">
        <v>169</v>
      </c>
      <c r="E71" s="69" t="s">
        <v>170</v>
      </c>
      <c r="F71" s="70">
        <f>F63+7</f>
        <v>45613</v>
      </c>
      <c r="G71" s="71">
        <f>F71+1</f>
        <v>45614</v>
      </c>
      <c r="H71" s="72">
        <f>F71+4</f>
        <v>45617</v>
      </c>
      <c r="I71" s="1182" t="s">
        <v>404</v>
      </c>
      <c r="J71" s="1185" t="s">
        <v>401</v>
      </c>
      <c r="K71" s="1188">
        <v>447</v>
      </c>
      <c r="L71" s="1191" t="s">
        <v>169</v>
      </c>
      <c r="M71" s="1194">
        <f>SUM(M63+7)</f>
        <v>45623</v>
      </c>
      <c r="N71" s="1197">
        <f>SUM(M71+1)</f>
        <v>45624</v>
      </c>
      <c r="O71" s="1200">
        <f>SUM(O63+7)</f>
        <v>45632</v>
      </c>
      <c r="P71" s="1263" t="s">
        <v>453</v>
      </c>
      <c r="Q71" s="1266"/>
      <c r="R71" s="1248">
        <v>2450</v>
      </c>
      <c r="S71" s="1251" t="s">
        <v>356</v>
      </c>
      <c r="T71" s="1235">
        <f>SUM(T63+7)</f>
        <v>45640</v>
      </c>
      <c r="U71" s="1235">
        <f>SUM(T71+2)</f>
        <v>45642</v>
      </c>
      <c r="V71" s="1235">
        <f>SUM(U71+8)</f>
        <v>45650</v>
      </c>
      <c r="W71" s="1235">
        <f>SUM(V71+8)</f>
        <v>45658</v>
      </c>
      <c r="X71" s="1235">
        <f>SUM(W71+11)</f>
        <v>45669</v>
      </c>
      <c r="Y71" s="1288" t="s">
        <v>445</v>
      </c>
    </row>
    <row r="72" spans="1:25">
      <c r="A72" s="448" t="s">
        <v>202</v>
      </c>
      <c r="B72" s="282" t="s">
        <v>168</v>
      </c>
      <c r="C72" s="282">
        <f>C64+1</f>
        <v>447</v>
      </c>
      <c r="D72" s="282" t="s">
        <v>169</v>
      </c>
      <c r="E72" s="77" t="s">
        <v>176</v>
      </c>
      <c r="F72" s="78">
        <f>F64+7</f>
        <v>45616</v>
      </c>
      <c r="G72" s="79">
        <f t="shared" ref="G72" si="16">F72+1</f>
        <v>45617</v>
      </c>
      <c r="H72" s="80">
        <f>F72+1</f>
        <v>45617</v>
      </c>
      <c r="I72" s="1183"/>
      <c r="J72" s="1186"/>
      <c r="K72" s="1189"/>
      <c r="L72" s="1192"/>
      <c r="M72" s="1195"/>
      <c r="N72" s="1198"/>
      <c r="O72" s="1201"/>
      <c r="P72" s="1264"/>
      <c r="Q72" s="1267"/>
      <c r="R72" s="1249"/>
      <c r="S72" s="1252"/>
      <c r="T72" s="1291"/>
      <c r="U72" s="1291"/>
      <c r="V72" s="1291"/>
      <c r="W72" s="1291"/>
      <c r="X72" s="1291"/>
      <c r="Y72" s="1289"/>
    </row>
    <row r="73" spans="1:25">
      <c r="A73" s="449" t="s">
        <v>228</v>
      </c>
      <c r="B73" s="439" t="s">
        <v>178</v>
      </c>
      <c r="C73" s="439">
        <f>C65+1</f>
        <v>444</v>
      </c>
      <c r="D73" s="439" t="s">
        <v>179</v>
      </c>
      <c r="E73" s="88" t="s">
        <v>180</v>
      </c>
      <c r="F73" s="89">
        <f>F65+7</f>
        <v>45613</v>
      </c>
      <c r="G73" s="90">
        <f>F73+1</f>
        <v>45614</v>
      </c>
      <c r="H73" s="91">
        <f>F73+4</f>
        <v>45617</v>
      </c>
      <c r="I73" s="1183"/>
      <c r="J73" s="1186"/>
      <c r="K73" s="1189"/>
      <c r="L73" s="1192"/>
      <c r="M73" s="1195"/>
      <c r="N73" s="1198"/>
      <c r="O73" s="1201"/>
      <c r="P73" s="1264"/>
      <c r="Q73" s="1267"/>
      <c r="R73" s="1249"/>
      <c r="S73" s="1252"/>
      <c r="T73" s="1291"/>
      <c r="U73" s="1291"/>
      <c r="V73" s="1291"/>
      <c r="W73" s="1291"/>
      <c r="X73" s="1291"/>
      <c r="Y73" s="1289"/>
    </row>
    <row r="74" spans="1:25">
      <c r="A74" s="494" t="s">
        <v>229</v>
      </c>
      <c r="B74" s="439" t="s">
        <v>182</v>
      </c>
      <c r="C74" s="439">
        <f>C66+1</f>
        <v>445</v>
      </c>
      <c r="D74" s="439" t="s">
        <v>179</v>
      </c>
      <c r="E74" s="88" t="s">
        <v>180</v>
      </c>
      <c r="F74" s="89">
        <f>F66+7</f>
        <v>45614</v>
      </c>
      <c r="G74" s="90">
        <f>F74+1</f>
        <v>45615</v>
      </c>
      <c r="H74" s="91">
        <f>F74+2</f>
        <v>45616</v>
      </c>
      <c r="I74" s="1183"/>
      <c r="J74" s="1186"/>
      <c r="K74" s="1189"/>
      <c r="L74" s="1192"/>
      <c r="M74" s="1195"/>
      <c r="N74" s="1198"/>
      <c r="O74" s="1201"/>
      <c r="P74" s="1264"/>
      <c r="Q74" s="1267"/>
      <c r="R74" s="1249"/>
      <c r="S74" s="1252"/>
      <c r="T74" s="1291"/>
      <c r="U74" s="1291"/>
      <c r="V74" s="1291"/>
      <c r="W74" s="1291"/>
      <c r="X74" s="1291"/>
      <c r="Y74" s="1289"/>
    </row>
    <row r="75" spans="1:25">
      <c r="A75" s="449" t="s">
        <v>213</v>
      </c>
      <c r="B75" s="439" t="s">
        <v>184</v>
      </c>
      <c r="C75" s="439">
        <f>C67+1</f>
        <v>447</v>
      </c>
      <c r="D75" s="439" t="s">
        <v>169</v>
      </c>
      <c r="E75" s="88" t="s">
        <v>180</v>
      </c>
      <c r="F75" s="89">
        <f>F67+3</f>
        <v>45610</v>
      </c>
      <c r="G75" s="90">
        <f>F75+1</f>
        <v>45611</v>
      </c>
      <c r="H75" s="89">
        <f>F75+2</f>
        <v>45612</v>
      </c>
      <c r="I75" s="1183"/>
      <c r="J75" s="1186"/>
      <c r="K75" s="1189"/>
      <c r="L75" s="1192"/>
      <c r="M75" s="1195"/>
      <c r="N75" s="1198"/>
      <c r="O75" s="1201"/>
      <c r="P75" s="1264"/>
      <c r="Q75" s="1267"/>
      <c r="R75" s="1249"/>
      <c r="S75" s="1252"/>
      <c r="T75" s="1291"/>
      <c r="U75" s="1291"/>
      <c r="V75" s="1291"/>
      <c r="W75" s="1291"/>
      <c r="X75" s="1291"/>
      <c r="Y75" s="1289"/>
    </row>
    <row r="76" spans="1:25">
      <c r="A76" s="450" t="s">
        <v>199</v>
      </c>
      <c r="B76" s="440" t="s">
        <v>186</v>
      </c>
      <c r="C76" s="440">
        <f>C68+1</f>
        <v>447</v>
      </c>
      <c r="D76" s="440" t="s">
        <v>169</v>
      </c>
      <c r="E76" s="95" t="s">
        <v>187</v>
      </c>
      <c r="F76" s="96">
        <f>SUM(F68+7)</f>
        <v>45614</v>
      </c>
      <c r="G76" s="97">
        <f>F76</f>
        <v>45614</v>
      </c>
      <c r="H76" s="98">
        <f>F76+1</f>
        <v>45615</v>
      </c>
      <c r="I76" s="1183"/>
      <c r="J76" s="1186"/>
      <c r="K76" s="1189"/>
      <c r="L76" s="1192"/>
      <c r="M76" s="1195"/>
      <c r="N76" s="1198"/>
      <c r="O76" s="1201"/>
      <c r="P76" s="1264"/>
      <c r="Q76" s="1267"/>
      <c r="R76" s="1249"/>
      <c r="S76" s="1252"/>
      <c r="T76" s="1291"/>
      <c r="U76" s="1291"/>
      <c r="V76" s="1291"/>
      <c r="W76" s="1291"/>
      <c r="X76" s="1291"/>
      <c r="Y76" s="1289"/>
    </row>
    <row r="77" spans="1:25">
      <c r="A77" s="451" t="s">
        <v>230</v>
      </c>
      <c r="B77" s="440" t="s">
        <v>184</v>
      </c>
      <c r="C77" s="440">
        <f>C69+1</f>
        <v>446</v>
      </c>
      <c r="D77" s="440" t="s">
        <v>201</v>
      </c>
      <c r="E77" s="101" t="s">
        <v>187</v>
      </c>
      <c r="F77" s="102">
        <f>SUM(F69+7)</f>
        <v>45613</v>
      </c>
      <c r="G77" s="103">
        <f t="shared" ref="G77" si="17">F77+1</f>
        <v>45614</v>
      </c>
      <c r="H77" s="281">
        <f>F77+1</f>
        <v>45614</v>
      </c>
      <c r="I77" s="1184"/>
      <c r="J77" s="1187"/>
      <c r="K77" s="1190"/>
      <c r="L77" s="1193"/>
      <c r="M77" s="1196"/>
      <c r="N77" s="1199"/>
      <c r="O77" s="1202"/>
      <c r="P77" s="1265"/>
      <c r="Q77" s="1268"/>
      <c r="R77" s="1250"/>
      <c r="S77" s="1253"/>
      <c r="T77" s="1292"/>
      <c r="U77" s="1292"/>
      <c r="V77" s="1292"/>
      <c r="W77" s="1292"/>
      <c r="X77" s="1292"/>
      <c r="Y77" s="1290"/>
    </row>
    <row r="78" spans="1:25" ht="15.75">
      <c r="A78" s="104"/>
      <c r="B78" s="94"/>
      <c r="C78" s="94"/>
      <c r="D78" s="94"/>
      <c r="E78" s="94"/>
      <c r="F78" s="96"/>
      <c r="G78" s="96"/>
      <c r="H78" s="96"/>
      <c r="I78" s="310"/>
      <c r="J78" s="310"/>
      <c r="K78" s="310"/>
      <c r="L78" s="310"/>
      <c r="M78" s="242"/>
      <c r="N78" s="591"/>
      <c r="O78" s="606"/>
      <c r="P78" s="650"/>
      <c r="Q78" s="650"/>
      <c r="R78" s="650"/>
      <c r="S78" s="650"/>
      <c r="T78" s="650"/>
      <c r="U78" s="650"/>
      <c r="V78" s="650"/>
      <c r="W78" s="650"/>
      <c r="X78" s="650"/>
      <c r="Y78" s="861"/>
    </row>
    <row r="79" spans="1:25">
      <c r="A79" s="447" t="s">
        <v>207</v>
      </c>
      <c r="B79" s="282" t="s">
        <v>168</v>
      </c>
      <c r="C79" s="282">
        <f>C71+1</f>
        <v>448</v>
      </c>
      <c r="D79" s="282" t="s">
        <v>169</v>
      </c>
      <c r="E79" s="69" t="s">
        <v>170</v>
      </c>
      <c r="F79" s="70">
        <f>F71+7</f>
        <v>45620</v>
      </c>
      <c r="G79" s="71">
        <f>F79+1</f>
        <v>45621</v>
      </c>
      <c r="H79" s="72">
        <f>F79+4</f>
        <v>45624</v>
      </c>
      <c r="I79" s="1182" t="s">
        <v>408</v>
      </c>
      <c r="J79" s="1185" t="s">
        <v>401</v>
      </c>
      <c r="K79" s="1188">
        <v>448</v>
      </c>
      <c r="L79" s="1191" t="s">
        <v>169</v>
      </c>
      <c r="M79" s="1194">
        <f>SUM(M71+7)</f>
        <v>45630</v>
      </c>
      <c r="N79" s="1197">
        <f>SUM(M79+1)</f>
        <v>45631</v>
      </c>
      <c r="O79" s="1200">
        <f>SUM(O71+7)</f>
        <v>45639</v>
      </c>
      <c r="P79" s="1242" t="s">
        <v>454</v>
      </c>
      <c r="Q79" s="1245" t="s">
        <v>455</v>
      </c>
      <c r="R79" s="1248">
        <v>450</v>
      </c>
      <c r="S79" s="1251" t="s">
        <v>356</v>
      </c>
      <c r="T79" s="1235">
        <f>SUM(T71+7)</f>
        <v>45647</v>
      </c>
      <c r="U79" s="1235">
        <f>SUM(T79+2)</f>
        <v>45649</v>
      </c>
      <c r="V79" s="1235">
        <f>SUM(U79+8)</f>
        <v>45657</v>
      </c>
      <c r="W79" s="1235">
        <f>SUM(V79+8)</f>
        <v>45665</v>
      </c>
      <c r="X79" s="1235">
        <f>SUM(W79+11)</f>
        <v>45676</v>
      </c>
      <c r="Y79" s="1288" t="s">
        <v>445</v>
      </c>
    </row>
    <row r="80" spans="1:25">
      <c r="A80" s="448" t="s">
        <v>207</v>
      </c>
      <c r="B80" s="282" t="s">
        <v>168</v>
      </c>
      <c r="C80" s="282">
        <f>C72+1</f>
        <v>448</v>
      </c>
      <c r="D80" s="282" t="s">
        <v>169</v>
      </c>
      <c r="E80" s="77" t="s">
        <v>176</v>
      </c>
      <c r="F80" s="78">
        <f>F72+7</f>
        <v>45623</v>
      </c>
      <c r="G80" s="79">
        <f t="shared" ref="G80" si="18">F80+1</f>
        <v>45624</v>
      </c>
      <c r="H80" s="80">
        <f>F80+1</f>
        <v>45624</v>
      </c>
      <c r="I80" s="1183"/>
      <c r="J80" s="1186"/>
      <c r="K80" s="1189"/>
      <c r="L80" s="1192"/>
      <c r="M80" s="1195"/>
      <c r="N80" s="1198"/>
      <c r="O80" s="1201"/>
      <c r="P80" s="1243"/>
      <c r="Q80" s="1246"/>
      <c r="R80" s="1249"/>
      <c r="S80" s="1252"/>
      <c r="T80" s="1291"/>
      <c r="U80" s="1291"/>
      <c r="V80" s="1291"/>
      <c r="W80" s="1291"/>
      <c r="X80" s="1291"/>
      <c r="Y80" s="1289"/>
    </row>
    <row r="81" spans="1:25">
      <c r="A81" s="449" t="s">
        <v>177</v>
      </c>
      <c r="B81" s="439" t="s">
        <v>178</v>
      </c>
      <c r="C81" s="439">
        <f>C73+1</f>
        <v>445</v>
      </c>
      <c r="D81" s="439" t="s">
        <v>179</v>
      </c>
      <c r="E81" s="88" t="s">
        <v>180</v>
      </c>
      <c r="F81" s="89">
        <f>F73+7</f>
        <v>45620</v>
      </c>
      <c r="G81" s="90">
        <f>F81+1</f>
        <v>45621</v>
      </c>
      <c r="H81" s="91">
        <f>F81+4</f>
        <v>45624</v>
      </c>
      <c r="I81" s="1183"/>
      <c r="J81" s="1186"/>
      <c r="K81" s="1189"/>
      <c r="L81" s="1192"/>
      <c r="M81" s="1195"/>
      <c r="N81" s="1198"/>
      <c r="O81" s="1201"/>
      <c r="P81" s="1243"/>
      <c r="Q81" s="1246"/>
      <c r="R81" s="1249"/>
      <c r="S81" s="1252"/>
      <c r="T81" s="1291"/>
      <c r="U81" s="1291"/>
      <c r="V81" s="1291"/>
      <c r="W81" s="1291"/>
      <c r="X81" s="1291"/>
      <c r="Y81" s="1289"/>
    </row>
    <row r="82" spans="1:25">
      <c r="A82" s="494" t="s">
        <v>232</v>
      </c>
      <c r="B82" s="439" t="s">
        <v>182</v>
      </c>
      <c r="C82" s="439">
        <f>C74+1</f>
        <v>446</v>
      </c>
      <c r="D82" s="439" t="s">
        <v>179</v>
      </c>
      <c r="E82" s="88" t="s">
        <v>180</v>
      </c>
      <c r="F82" s="89">
        <f>F74+7</f>
        <v>45621</v>
      </c>
      <c r="G82" s="90">
        <f>F82+1</f>
        <v>45622</v>
      </c>
      <c r="H82" s="91">
        <f>F82+2</f>
        <v>45623</v>
      </c>
      <c r="I82" s="1183"/>
      <c r="J82" s="1186"/>
      <c r="K82" s="1189"/>
      <c r="L82" s="1192"/>
      <c r="M82" s="1195"/>
      <c r="N82" s="1198"/>
      <c r="O82" s="1201"/>
      <c r="P82" s="1243"/>
      <c r="Q82" s="1246"/>
      <c r="R82" s="1249"/>
      <c r="S82" s="1252"/>
      <c r="T82" s="1291"/>
      <c r="U82" s="1291"/>
      <c r="V82" s="1291"/>
      <c r="W82" s="1291"/>
      <c r="X82" s="1291"/>
      <c r="Y82" s="1289"/>
    </row>
    <row r="83" spans="1:25">
      <c r="A83" s="449" t="s">
        <v>219</v>
      </c>
      <c r="B83" s="439" t="s">
        <v>184</v>
      </c>
      <c r="C83" s="439">
        <f>C75+1</f>
        <v>448</v>
      </c>
      <c r="D83" s="439" t="s">
        <v>169</v>
      </c>
      <c r="E83" s="88" t="s">
        <v>180</v>
      </c>
      <c r="F83" s="89">
        <f>F75+3</f>
        <v>45613</v>
      </c>
      <c r="G83" s="90">
        <f>F83+1</f>
        <v>45614</v>
      </c>
      <c r="H83" s="89">
        <f>F83+2</f>
        <v>45615</v>
      </c>
      <c r="I83" s="1183"/>
      <c r="J83" s="1186"/>
      <c r="K83" s="1189"/>
      <c r="L83" s="1192"/>
      <c r="M83" s="1195"/>
      <c r="N83" s="1198"/>
      <c r="O83" s="1201"/>
      <c r="P83" s="1243"/>
      <c r="Q83" s="1246"/>
      <c r="R83" s="1249"/>
      <c r="S83" s="1252"/>
      <c r="T83" s="1291"/>
      <c r="U83" s="1291"/>
      <c r="V83" s="1291"/>
      <c r="W83" s="1291"/>
      <c r="X83" s="1291"/>
      <c r="Y83" s="1289"/>
    </row>
    <row r="84" spans="1:25">
      <c r="A84" s="450" t="s">
        <v>233</v>
      </c>
      <c r="B84" s="440" t="s">
        <v>186</v>
      </c>
      <c r="C84" s="440">
        <f>C76+1</f>
        <v>448</v>
      </c>
      <c r="D84" s="440" t="s">
        <v>169</v>
      </c>
      <c r="E84" s="95" t="s">
        <v>187</v>
      </c>
      <c r="F84" s="96">
        <f>SUM(F76+7)</f>
        <v>45621</v>
      </c>
      <c r="G84" s="97">
        <f>F84</f>
        <v>45621</v>
      </c>
      <c r="H84" s="98">
        <f>F84+1</f>
        <v>45622</v>
      </c>
      <c r="I84" s="1183"/>
      <c r="J84" s="1186"/>
      <c r="K84" s="1189"/>
      <c r="L84" s="1192"/>
      <c r="M84" s="1195"/>
      <c r="N84" s="1198"/>
      <c r="O84" s="1201"/>
      <c r="P84" s="1243"/>
      <c r="Q84" s="1246"/>
      <c r="R84" s="1249"/>
      <c r="S84" s="1252"/>
      <c r="T84" s="1291"/>
      <c r="U84" s="1291"/>
      <c r="V84" s="1291"/>
      <c r="W84" s="1291"/>
      <c r="X84" s="1291"/>
      <c r="Y84" s="1289"/>
    </row>
    <row r="85" spans="1:25">
      <c r="A85" s="451" t="s">
        <v>198</v>
      </c>
      <c r="B85" s="440" t="s">
        <v>184</v>
      </c>
      <c r="C85" s="440">
        <f>C77+1</f>
        <v>447</v>
      </c>
      <c r="D85" s="440" t="s">
        <v>201</v>
      </c>
      <c r="E85" s="101" t="s">
        <v>187</v>
      </c>
      <c r="F85" s="102">
        <f>SUM(F77+7)</f>
        <v>45620</v>
      </c>
      <c r="G85" s="103">
        <f t="shared" ref="G85" si="19">F85+1</f>
        <v>45621</v>
      </c>
      <c r="H85" s="281">
        <f>F85+1</f>
        <v>45621</v>
      </c>
      <c r="I85" s="1184"/>
      <c r="J85" s="1187"/>
      <c r="K85" s="1190"/>
      <c r="L85" s="1193"/>
      <c r="M85" s="1196"/>
      <c r="N85" s="1199"/>
      <c r="O85" s="1202"/>
      <c r="P85" s="1244"/>
      <c r="Q85" s="1247"/>
      <c r="R85" s="1250"/>
      <c r="S85" s="1253"/>
      <c r="T85" s="1292"/>
      <c r="U85" s="1292"/>
      <c r="V85" s="1292"/>
      <c r="W85" s="1292"/>
      <c r="X85" s="1292"/>
      <c r="Y85" s="1290"/>
    </row>
    <row r="86" spans="1:25">
      <c r="A86" s="593"/>
      <c r="B86" s="513" t="s">
        <v>149</v>
      </c>
      <c r="C86" s="513" t="s">
        <v>149</v>
      </c>
      <c r="D86" s="513" t="s">
        <v>149</v>
      </c>
      <c r="E86" s="514" t="s">
        <v>149</v>
      </c>
      <c r="F86" s="513" t="s">
        <v>149</v>
      </c>
      <c r="G86" s="513" t="s">
        <v>149</v>
      </c>
      <c r="H86" s="513" t="s">
        <v>149</v>
      </c>
      <c r="I86" s="513" t="s">
        <v>149</v>
      </c>
      <c r="J86" s="513" t="s">
        <v>149</v>
      </c>
      <c r="K86" s="513" t="s">
        <v>149</v>
      </c>
      <c r="L86" s="513" t="s">
        <v>149</v>
      </c>
      <c r="M86" s="513" t="s">
        <v>149</v>
      </c>
      <c r="N86" s="513" t="s">
        <v>149</v>
      </c>
      <c r="O86" s="513" t="s">
        <v>149</v>
      </c>
      <c r="P86" s="513" t="s">
        <v>149</v>
      </c>
      <c r="Q86" s="513" t="s">
        <v>149</v>
      </c>
      <c r="R86" s="513" t="s">
        <v>149</v>
      </c>
      <c r="S86" s="513" t="s">
        <v>149</v>
      </c>
      <c r="T86" s="513" t="s">
        <v>149</v>
      </c>
      <c r="U86" s="513" t="s">
        <v>149</v>
      </c>
      <c r="V86" s="513" t="s">
        <v>149</v>
      </c>
      <c r="W86" s="513" t="s">
        <v>149</v>
      </c>
      <c r="X86" s="513" t="s">
        <v>149</v>
      </c>
      <c r="Y86" s="515" t="s">
        <v>149</v>
      </c>
    </row>
    <row r="87" spans="1:25">
      <c r="A87" s="512" t="s">
        <v>234</v>
      </c>
      <c r="B87" s="513"/>
      <c r="C87" s="513"/>
      <c r="D87" s="513" t="s">
        <v>149</v>
      </c>
      <c r="E87" s="514" t="s">
        <v>149</v>
      </c>
      <c r="F87" s="513" t="s">
        <v>149</v>
      </c>
      <c r="G87" s="513" t="s">
        <v>149</v>
      </c>
      <c r="H87" s="513" t="s">
        <v>149</v>
      </c>
      <c r="I87" s="513" t="s">
        <v>149</v>
      </c>
      <c r="J87" s="513" t="s">
        <v>149</v>
      </c>
      <c r="K87" s="513" t="s">
        <v>149</v>
      </c>
      <c r="L87" s="513" t="s">
        <v>149</v>
      </c>
      <c r="M87" s="513" t="s">
        <v>149</v>
      </c>
      <c r="N87" s="513" t="s">
        <v>149</v>
      </c>
      <c r="O87" s="513" t="s">
        <v>149</v>
      </c>
      <c r="P87" s="513" t="s">
        <v>149</v>
      </c>
      <c r="Q87" s="513" t="s">
        <v>149</v>
      </c>
      <c r="R87" s="513" t="s">
        <v>149</v>
      </c>
      <c r="S87" s="513" t="s">
        <v>149</v>
      </c>
      <c r="T87" s="513" t="s">
        <v>149</v>
      </c>
      <c r="U87" s="513" t="s">
        <v>149</v>
      </c>
      <c r="V87" s="513" t="s">
        <v>149</v>
      </c>
      <c r="W87" s="513" t="s">
        <v>149</v>
      </c>
      <c r="X87" s="513" t="s">
        <v>149</v>
      </c>
      <c r="Y87" s="515" t="s">
        <v>149</v>
      </c>
    </row>
    <row r="88" spans="1:25">
      <c r="A88" s="515" t="s">
        <v>149</v>
      </c>
      <c r="B88" s="515" t="s">
        <v>149</v>
      </c>
      <c r="C88" s="515" t="s">
        <v>149</v>
      </c>
      <c r="D88" s="515" t="s">
        <v>149</v>
      </c>
      <c r="E88" s="514" t="s">
        <v>149</v>
      </c>
      <c r="F88" s="515" t="s">
        <v>149</v>
      </c>
      <c r="G88" s="515" t="s">
        <v>149</v>
      </c>
      <c r="H88" s="515" t="s">
        <v>149</v>
      </c>
      <c r="I88" s="515" t="s">
        <v>149</v>
      </c>
      <c r="J88" s="515" t="s">
        <v>149</v>
      </c>
      <c r="K88" s="515" t="s">
        <v>149</v>
      </c>
      <c r="L88" s="515" t="s">
        <v>149</v>
      </c>
      <c r="M88" s="515" t="s">
        <v>149</v>
      </c>
      <c r="N88" s="515" t="s">
        <v>149</v>
      </c>
      <c r="O88" s="515" t="s">
        <v>149</v>
      </c>
      <c r="P88" s="515" t="s">
        <v>149</v>
      </c>
      <c r="Q88" s="515" t="s">
        <v>149</v>
      </c>
      <c r="R88" s="515" t="s">
        <v>149</v>
      </c>
      <c r="S88" s="515" t="s">
        <v>149</v>
      </c>
      <c r="T88" s="515" t="s">
        <v>149</v>
      </c>
      <c r="U88" s="515" t="s">
        <v>149</v>
      </c>
      <c r="V88" s="515" t="s">
        <v>149</v>
      </c>
      <c r="W88" s="515" t="s">
        <v>149</v>
      </c>
      <c r="X88" s="515" t="s">
        <v>149</v>
      </c>
      <c r="Y88" s="515" t="s">
        <v>149</v>
      </c>
    </row>
    <row r="89" spans="1:25">
      <c r="A89" s="988" t="s">
        <v>235</v>
      </c>
      <c r="B89" s="989"/>
      <c r="C89" s="989"/>
      <c r="D89" s="989"/>
      <c r="E89" s="989"/>
      <c r="F89" s="990"/>
      <c r="G89" s="2179" t="s">
        <v>236</v>
      </c>
      <c r="H89" s="2179"/>
      <c r="I89" s="2179"/>
      <c r="J89" s="2179"/>
      <c r="K89" s="2179"/>
      <c r="L89" s="2179"/>
      <c r="M89" s="2179"/>
      <c r="N89" s="2179"/>
      <c r="O89" s="2179"/>
      <c r="P89" s="2179"/>
      <c r="Q89" s="2179"/>
      <c r="R89" s="2179"/>
      <c r="S89" s="2179"/>
      <c r="T89" s="2179"/>
      <c r="U89" s="2179"/>
      <c r="V89" s="2179"/>
      <c r="W89" s="2179"/>
      <c r="X89" s="2179"/>
      <c r="Y89" s="2180"/>
    </row>
    <row r="90" spans="1:25">
      <c r="A90" s="2188" t="s">
        <v>149</v>
      </c>
      <c r="B90" s="2189"/>
      <c r="C90" s="2189"/>
      <c r="D90" s="2189"/>
      <c r="E90" s="2189"/>
      <c r="F90" s="2190"/>
      <c r="G90" s="919" t="s">
        <v>149</v>
      </c>
      <c r="H90" s="919"/>
      <c r="I90" s="919"/>
      <c r="J90" s="919"/>
      <c r="K90" s="919"/>
      <c r="L90" s="919"/>
      <c r="M90" s="919"/>
      <c r="N90" s="919"/>
      <c r="O90" s="919"/>
      <c r="P90" s="919"/>
      <c r="Q90" s="919"/>
      <c r="R90" s="919"/>
      <c r="S90" s="919"/>
      <c r="T90" s="919"/>
      <c r="U90" s="919"/>
      <c r="V90" s="919"/>
      <c r="W90" s="919"/>
      <c r="X90" s="919"/>
      <c r="Y90" s="920"/>
    </row>
    <row r="91" spans="1:25">
      <c r="A91" s="2188" t="s">
        <v>149</v>
      </c>
      <c r="B91" s="2189"/>
      <c r="C91" s="2189"/>
      <c r="D91" s="2189"/>
      <c r="E91" s="2189"/>
      <c r="F91" s="2190"/>
      <c r="G91" s="919" t="s">
        <v>149</v>
      </c>
      <c r="H91" s="919"/>
      <c r="I91" s="919"/>
      <c r="J91" s="919"/>
      <c r="K91" s="919"/>
      <c r="L91" s="919"/>
      <c r="M91" s="919"/>
      <c r="N91" s="919"/>
      <c r="O91" s="919"/>
      <c r="P91" s="919"/>
      <c r="Q91" s="919"/>
      <c r="R91" s="919"/>
      <c r="S91" s="919"/>
      <c r="T91" s="919"/>
      <c r="U91" s="919"/>
      <c r="V91" s="919"/>
      <c r="W91" s="919"/>
      <c r="X91" s="919"/>
      <c r="Y91" s="920"/>
    </row>
    <row r="92" spans="1:25">
      <c r="A92" s="2188" t="s">
        <v>149</v>
      </c>
      <c r="B92" s="2189"/>
      <c r="C92" s="2189"/>
      <c r="D92" s="2189"/>
      <c r="E92" s="2189"/>
      <c r="F92" s="2190"/>
      <c r="G92" s="2179" t="s">
        <v>149</v>
      </c>
      <c r="H92" s="2179"/>
      <c r="I92" s="2179"/>
      <c r="J92" s="2179"/>
      <c r="K92" s="2179"/>
      <c r="L92" s="2179"/>
      <c r="M92" s="2179"/>
      <c r="N92" s="2179"/>
      <c r="O92" s="2179"/>
      <c r="P92" s="2179"/>
      <c r="Q92" s="2179"/>
      <c r="R92" s="2179"/>
      <c r="S92" s="2179"/>
      <c r="T92" s="2179"/>
      <c r="U92" s="2179"/>
      <c r="V92" s="2179"/>
      <c r="W92" s="2179"/>
      <c r="X92" s="2179"/>
      <c r="Y92" s="2180"/>
    </row>
    <row r="93" spans="1:25">
      <c r="A93" s="2188" t="s">
        <v>149</v>
      </c>
      <c r="B93" s="2189"/>
      <c r="C93" s="2189"/>
      <c r="D93" s="2189"/>
      <c r="E93" s="2189"/>
      <c r="F93" s="2190"/>
      <c r="G93" s="1171" t="s">
        <v>149</v>
      </c>
      <c r="H93" s="1171"/>
      <c r="I93" s="1171"/>
      <c r="J93" s="1171"/>
      <c r="K93" s="1171"/>
      <c r="L93" s="1171"/>
      <c r="M93" s="1171"/>
      <c r="N93" s="1171"/>
      <c r="O93" s="1171"/>
      <c r="P93" s="1171"/>
      <c r="Q93" s="1171"/>
      <c r="R93" s="1171"/>
      <c r="S93" s="1171"/>
      <c r="T93" s="1171"/>
      <c r="U93" s="1171"/>
      <c r="V93" s="1171"/>
      <c r="W93" s="1171"/>
      <c r="X93" s="1171"/>
      <c r="Y93" s="1172"/>
    </row>
    <row r="94" spans="1:25">
      <c r="A94" s="2188" t="s">
        <v>149</v>
      </c>
      <c r="B94" s="2189"/>
      <c r="C94" s="2189"/>
      <c r="D94" s="2189"/>
      <c r="E94" s="2189"/>
      <c r="F94" s="2190"/>
      <c r="G94" s="919" t="s">
        <v>149</v>
      </c>
      <c r="H94" s="919"/>
      <c r="I94" s="919"/>
      <c r="J94" s="919"/>
      <c r="K94" s="919"/>
      <c r="L94" s="919"/>
      <c r="M94" s="919"/>
      <c r="N94" s="919"/>
      <c r="O94" s="919"/>
      <c r="P94" s="919"/>
      <c r="Q94" s="919"/>
      <c r="R94" s="919"/>
      <c r="S94" s="919"/>
      <c r="T94" s="919"/>
      <c r="U94" s="919"/>
      <c r="V94" s="919"/>
      <c r="W94" s="919"/>
      <c r="X94" s="919"/>
      <c r="Y94" s="920"/>
    </row>
    <row r="95" spans="1:25">
      <c r="A95" s="2191" t="s">
        <v>149</v>
      </c>
      <c r="B95" s="2189"/>
      <c r="C95" s="2189"/>
      <c r="D95" s="2189"/>
      <c r="E95" s="2189"/>
      <c r="F95" s="2190"/>
      <c r="G95" s="1022" t="s">
        <v>149</v>
      </c>
      <c r="H95" s="1022"/>
      <c r="I95" s="1022"/>
      <c r="J95" s="1022"/>
      <c r="K95" s="1022"/>
      <c r="L95" s="1022"/>
      <c r="M95" s="1022"/>
      <c r="N95" s="1022"/>
      <c r="O95" s="1022"/>
      <c r="P95" s="1022"/>
      <c r="Q95" s="1022"/>
      <c r="R95" s="1022"/>
      <c r="S95" s="1022"/>
      <c r="T95" s="1022"/>
      <c r="U95" s="1022"/>
      <c r="V95" s="1022"/>
      <c r="W95" s="1022"/>
      <c r="X95" s="1022"/>
      <c r="Y95" s="1023"/>
    </row>
    <row r="96" spans="1:25">
      <c r="A96" s="515" t="s">
        <v>149</v>
      </c>
      <c r="B96" s="515" t="s">
        <v>149</v>
      </c>
      <c r="C96" s="515" t="s">
        <v>149</v>
      </c>
      <c r="D96" s="515" t="s">
        <v>149</v>
      </c>
      <c r="E96" s="515" t="s">
        <v>149</v>
      </c>
      <c r="F96" s="515" t="s">
        <v>149</v>
      </c>
      <c r="G96" s="515" t="s">
        <v>149</v>
      </c>
      <c r="H96" s="515" t="s">
        <v>149</v>
      </c>
      <c r="I96" s="515" t="s">
        <v>149</v>
      </c>
      <c r="J96" s="515" t="s">
        <v>149</v>
      </c>
      <c r="K96" s="515" t="s">
        <v>149</v>
      </c>
      <c r="L96" s="515" t="s">
        <v>149</v>
      </c>
      <c r="M96" s="515" t="s">
        <v>149</v>
      </c>
      <c r="N96" s="515" t="s">
        <v>149</v>
      </c>
      <c r="O96" s="515" t="s">
        <v>149</v>
      </c>
      <c r="P96" s="515" t="s">
        <v>149</v>
      </c>
      <c r="Q96" s="515" t="s">
        <v>149</v>
      </c>
      <c r="R96" s="515" t="s">
        <v>149</v>
      </c>
      <c r="S96" s="515" t="s">
        <v>149</v>
      </c>
      <c r="T96" s="515" t="s">
        <v>149</v>
      </c>
      <c r="U96" s="515" t="s">
        <v>149</v>
      </c>
      <c r="V96" s="515" t="s">
        <v>149</v>
      </c>
      <c r="W96" s="515" t="s">
        <v>149</v>
      </c>
      <c r="X96" s="515" t="s">
        <v>149</v>
      </c>
      <c r="Y96" s="515" t="s">
        <v>149</v>
      </c>
    </row>
    <row r="97" spans="1:25">
      <c r="A97" s="515" t="s">
        <v>149</v>
      </c>
      <c r="B97" s="515" t="s">
        <v>149</v>
      </c>
      <c r="C97" s="515" t="s">
        <v>149</v>
      </c>
      <c r="D97" s="515" t="s">
        <v>149</v>
      </c>
      <c r="E97" s="515" t="s">
        <v>149</v>
      </c>
      <c r="F97" s="515" t="s">
        <v>149</v>
      </c>
      <c r="G97" s="515" t="s">
        <v>149</v>
      </c>
      <c r="H97" s="515" t="s">
        <v>149</v>
      </c>
      <c r="I97" s="515" t="s">
        <v>149</v>
      </c>
      <c r="J97" s="515" t="s">
        <v>149</v>
      </c>
      <c r="K97" s="515" t="s">
        <v>149</v>
      </c>
      <c r="L97" s="515" t="s">
        <v>149</v>
      </c>
      <c r="M97" s="515" t="s">
        <v>149</v>
      </c>
      <c r="N97" s="515" t="s">
        <v>149</v>
      </c>
      <c r="O97" s="515" t="s">
        <v>149</v>
      </c>
      <c r="P97" s="515" t="s">
        <v>149</v>
      </c>
      <c r="Q97" s="515" t="s">
        <v>149</v>
      </c>
      <c r="R97" s="515" t="s">
        <v>149</v>
      </c>
      <c r="S97" s="515" t="s">
        <v>149</v>
      </c>
      <c r="T97" s="515" t="s">
        <v>149</v>
      </c>
      <c r="U97" s="515" t="s">
        <v>149</v>
      </c>
      <c r="V97" s="515" t="s">
        <v>149</v>
      </c>
      <c r="W97" s="515" t="s">
        <v>149</v>
      </c>
      <c r="X97" s="515" t="s">
        <v>149</v>
      </c>
      <c r="Y97" s="515" t="s">
        <v>149</v>
      </c>
    </row>
    <row r="98" spans="1:25" ht="15.75">
      <c r="A98" s="533" t="s">
        <v>242</v>
      </c>
      <c r="B98" s="514" t="s">
        <v>149</v>
      </c>
      <c r="C98" s="514" t="s">
        <v>149</v>
      </c>
      <c r="D98" s="514" t="s">
        <v>149</v>
      </c>
      <c r="E98" s="515" t="s">
        <v>149</v>
      </c>
      <c r="F98" s="514" t="s">
        <v>149</v>
      </c>
      <c r="G98" s="514" t="s">
        <v>149</v>
      </c>
      <c r="H98" s="514" t="s">
        <v>149</v>
      </c>
      <c r="I98" s="514" t="s">
        <v>149</v>
      </c>
      <c r="J98" s="514" t="s">
        <v>149</v>
      </c>
      <c r="K98" s="514" t="s">
        <v>149</v>
      </c>
      <c r="L98" s="514" t="s">
        <v>149</v>
      </c>
      <c r="M98" s="514" t="s">
        <v>149</v>
      </c>
      <c r="N98" s="514" t="s">
        <v>149</v>
      </c>
      <c r="O98" s="514" t="s">
        <v>149</v>
      </c>
      <c r="P98" s="514" t="s">
        <v>149</v>
      </c>
      <c r="Q98" s="514" t="s">
        <v>149</v>
      </c>
      <c r="R98" s="514" t="s">
        <v>149</v>
      </c>
      <c r="S98" s="514" t="s">
        <v>149</v>
      </c>
      <c r="T98" s="514" t="s">
        <v>149</v>
      </c>
      <c r="U98" s="514" t="s">
        <v>149</v>
      </c>
      <c r="V98" s="514" t="s">
        <v>149</v>
      </c>
      <c r="W98" s="514" t="s">
        <v>149</v>
      </c>
      <c r="X98" s="514" t="s">
        <v>149</v>
      </c>
      <c r="Y98" s="515" t="s">
        <v>149</v>
      </c>
    </row>
    <row r="99" spans="1:25" ht="15.75">
      <c r="A99" s="533" t="s">
        <v>243</v>
      </c>
      <c r="B99" s="514" t="s">
        <v>149</v>
      </c>
      <c r="C99" s="514" t="s">
        <v>149</v>
      </c>
      <c r="D99" s="514" t="s">
        <v>149</v>
      </c>
      <c r="E99" s="515" t="s">
        <v>149</v>
      </c>
      <c r="F99" s="533" t="s">
        <v>149</v>
      </c>
      <c r="G99" s="514" t="s">
        <v>149</v>
      </c>
      <c r="H99" s="533" t="s">
        <v>244</v>
      </c>
      <c r="I99" s="533"/>
      <c r="J99" s="514" t="s">
        <v>149</v>
      </c>
      <c r="K99" s="514" t="s">
        <v>149</v>
      </c>
      <c r="L99" s="514" t="s">
        <v>149</v>
      </c>
      <c r="M99" s="514" t="s">
        <v>149</v>
      </c>
      <c r="N99" s="514" t="s">
        <v>149</v>
      </c>
      <c r="O99" s="514" t="s">
        <v>149</v>
      </c>
      <c r="P99" s="514" t="s">
        <v>149</v>
      </c>
      <c r="Q99" s="514" t="s">
        <v>149</v>
      </c>
      <c r="R99" s="514" t="s">
        <v>149</v>
      </c>
      <c r="S99" s="514" t="s">
        <v>149</v>
      </c>
      <c r="T99" s="514" t="s">
        <v>149</v>
      </c>
      <c r="U99" s="514" t="s">
        <v>149</v>
      </c>
      <c r="V99" s="514" t="s">
        <v>149</v>
      </c>
      <c r="W99" s="514" t="s">
        <v>149</v>
      </c>
      <c r="X99" s="514" t="s">
        <v>149</v>
      </c>
      <c r="Y99" s="515" t="s">
        <v>149</v>
      </c>
    </row>
    <row r="100" spans="1:25" ht="15.75">
      <c r="A100" s="533" t="s">
        <v>245</v>
      </c>
      <c r="B100" s="514" t="s">
        <v>149</v>
      </c>
      <c r="C100" s="514" t="s">
        <v>149</v>
      </c>
      <c r="D100" s="514" t="s">
        <v>149</v>
      </c>
      <c r="E100" s="515" t="s">
        <v>149</v>
      </c>
      <c r="F100" s="533" t="s">
        <v>149</v>
      </c>
      <c r="G100" s="514" t="s">
        <v>149</v>
      </c>
      <c r="H100" s="533" t="s">
        <v>246</v>
      </c>
      <c r="I100" s="514" t="s">
        <v>149</v>
      </c>
      <c r="J100" s="514" t="s">
        <v>149</v>
      </c>
      <c r="K100" s="514" t="s">
        <v>149</v>
      </c>
      <c r="L100" s="514" t="s">
        <v>149</v>
      </c>
      <c r="M100" s="514" t="s">
        <v>149</v>
      </c>
      <c r="N100" s="514" t="s">
        <v>149</v>
      </c>
      <c r="O100" s="514" t="s">
        <v>149</v>
      </c>
      <c r="P100" s="514" t="s">
        <v>149</v>
      </c>
      <c r="Q100" s="514" t="s">
        <v>149</v>
      </c>
      <c r="R100" s="514" t="s">
        <v>149</v>
      </c>
      <c r="S100" s="514" t="s">
        <v>149</v>
      </c>
      <c r="T100" s="514" t="s">
        <v>149</v>
      </c>
      <c r="U100" s="514" t="s">
        <v>149</v>
      </c>
      <c r="V100" s="514" t="s">
        <v>149</v>
      </c>
      <c r="W100" s="514" t="s">
        <v>149</v>
      </c>
      <c r="X100" s="514" t="s">
        <v>149</v>
      </c>
      <c r="Y100" s="515" t="s">
        <v>149</v>
      </c>
    </row>
    <row r="101" spans="1:25">
      <c r="A101" s="515" t="s">
        <v>247</v>
      </c>
      <c r="B101" s="515"/>
      <c r="C101" s="515" t="s">
        <v>149</v>
      </c>
      <c r="D101" s="515" t="s">
        <v>149</v>
      </c>
      <c r="E101" s="515" t="s">
        <v>149</v>
      </c>
      <c r="F101" s="515" t="s">
        <v>149</v>
      </c>
      <c r="G101" s="515" t="s">
        <v>149</v>
      </c>
      <c r="H101" s="515" t="s">
        <v>248</v>
      </c>
      <c r="I101" s="515" t="s">
        <v>149</v>
      </c>
      <c r="J101" s="515" t="s">
        <v>149</v>
      </c>
      <c r="K101" s="515" t="s">
        <v>149</v>
      </c>
      <c r="L101" s="515" t="s">
        <v>149</v>
      </c>
      <c r="M101" s="515" t="s">
        <v>149</v>
      </c>
      <c r="N101" s="515" t="s">
        <v>149</v>
      </c>
      <c r="O101" s="515" t="s">
        <v>149</v>
      </c>
      <c r="P101" s="515" t="s">
        <v>149</v>
      </c>
      <c r="Q101" s="515" t="s">
        <v>149</v>
      </c>
      <c r="R101" s="515" t="s">
        <v>149</v>
      </c>
      <c r="S101" s="515" t="s">
        <v>149</v>
      </c>
      <c r="T101" s="515" t="s">
        <v>149</v>
      </c>
      <c r="U101" s="515" t="s">
        <v>149</v>
      </c>
      <c r="V101" s="515" t="s">
        <v>149</v>
      </c>
      <c r="W101" s="515" t="s">
        <v>149</v>
      </c>
      <c r="X101" s="515" t="s">
        <v>149</v>
      </c>
      <c r="Y101" s="515" t="s">
        <v>149</v>
      </c>
    </row>
    <row r="102" spans="1:25">
      <c r="A102" s="659" t="s">
        <v>249</v>
      </c>
      <c r="B102" s="515" t="s">
        <v>149</v>
      </c>
      <c r="C102" s="515" t="s">
        <v>149</v>
      </c>
      <c r="D102" s="515" t="s">
        <v>149</v>
      </c>
      <c r="E102" s="515" t="s">
        <v>149</v>
      </c>
      <c r="F102" s="515" t="s">
        <v>149</v>
      </c>
      <c r="G102" s="515" t="s">
        <v>149</v>
      </c>
      <c r="H102" s="659" t="s">
        <v>250</v>
      </c>
      <c r="I102" s="535"/>
      <c r="J102" s="535"/>
      <c r="K102" s="515" t="s">
        <v>149</v>
      </c>
      <c r="L102" s="515" t="s">
        <v>149</v>
      </c>
      <c r="M102" s="515" t="s">
        <v>149</v>
      </c>
      <c r="N102" s="515" t="s">
        <v>149</v>
      </c>
      <c r="O102" s="515" t="s">
        <v>149</v>
      </c>
      <c r="P102" s="515" t="s">
        <v>149</v>
      </c>
      <c r="Q102" s="515" t="s">
        <v>149</v>
      </c>
      <c r="R102" s="515" t="s">
        <v>149</v>
      </c>
      <c r="S102" s="515" t="s">
        <v>149</v>
      </c>
      <c r="T102" s="515" t="s">
        <v>149</v>
      </c>
      <c r="U102" s="515" t="s">
        <v>149</v>
      </c>
      <c r="V102" s="515" t="s">
        <v>149</v>
      </c>
      <c r="W102" s="515" t="s">
        <v>149</v>
      </c>
      <c r="X102" s="515" t="s">
        <v>149</v>
      </c>
      <c r="Y102" s="515" t="s">
        <v>149</v>
      </c>
    </row>
    <row r="103" spans="1:25">
      <c r="A103" s="515" t="s">
        <v>149</v>
      </c>
      <c r="B103" s="515" t="s">
        <v>149</v>
      </c>
      <c r="C103" s="515" t="s">
        <v>149</v>
      </c>
      <c r="D103" s="515" t="s">
        <v>149</v>
      </c>
      <c r="E103" s="515" t="s">
        <v>149</v>
      </c>
      <c r="F103" s="515" t="s">
        <v>149</v>
      </c>
      <c r="G103" s="515" t="s">
        <v>149</v>
      </c>
      <c r="H103" s="515" t="s">
        <v>149</v>
      </c>
      <c r="I103" s="515" t="s">
        <v>149</v>
      </c>
      <c r="J103" s="515" t="s">
        <v>149</v>
      </c>
      <c r="K103" s="515" t="s">
        <v>149</v>
      </c>
      <c r="L103" s="515" t="s">
        <v>149</v>
      </c>
      <c r="M103" s="515" t="s">
        <v>149</v>
      </c>
      <c r="N103" s="515" t="s">
        <v>149</v>
      </c>
      <c r="O103" s="515" t="s">
        <v>149</v>
      </c>
      <c r="P103" s="515" t="s">
        <v>149</v>
      </c>
      <c r="Q103" s="515" t="s">
        <v>149</v>
      </c>
      <c r="R103" s="515" t="s">
        <v>149</v>
      </c>
      <c r="S103" s="515" t="s">
        <v>149</v>
      </c>
      <c r="T103" s="515" t="s">
        <v>149</v>
      </c>
      <c r="U103" s="515" t="s">
        <v>149</v>
      </c>
      <c r="V103" s="515" t="s">
        <v>149</v>
      </c>
      <c r="W103" s="515" t="s">
        <v>149</v>
      </c>
      <c r="X103" s="515" t="s">
        <v>149</v>
      </c>
      <c r="Y103" s="515" t="s">
        <v>149</v>
      </c>
    </row>
    <row r="104" spans="1:25">
      <c r="A104" s="515" t="s">
        <v>251</v>
      </c>
      <c r="B104" s="515" t="s">
        <v>149</v>
      </c>
      <c r="C104" s="515" t="s">
        <v>149</v>
      </c>
      <c r="D104" s="515" t="s">
        <v>149</v>
      </c>
      <c r="E104" s="515" t="s">
        <v>149</v>
      </c>
      <c r="F104" s="515" t="s">
        <v>149</v>
      </c>
      <c r="G104" s="515" t="s">
        <v>149</v>
      </c>
      <c r="H104" s="515" t="s">
        <v>252</v>
      </c>
      <c r="I104" s="515"/>
      <c r="J104" s="515" t="s">
        <v>149</v>
      </c>
      <c r="K104" s="515" t="s">
        <v>149</v>
      </c>
      <c r="L104" s="515" t="s">
        <v>149</v>
      </c>
      <c r="M104" s="515" t="s">
        <v>149</v>
      </c>
      <c r="N104" s="515" t="s">
        <v>149</v>
      </c>
      <c r="O104" s="515" t="s">
        <v>149</v>
      </c>
      <c r="P104" s="515" t="s">
        <v>149</v>
      </c>
      <c r="Q104" s="515" t="s">
        <v>149</v>
      </c>
      <c r="R104" s="515" t="s">
        <v>149</v>
      </c>
      <c r="S104" s="515" t="s">
        <v>149</v>
      </c>
      <c r="T104" s="515" t="s">
        <v>149</v>
      </c>
      <c r="U104" s="515" t="s">
        <v>149</v>
      </c>
      <c r="V104" s="515" t="s">
        <v>149</v>
      </c>
      <c r="W104" s="515" t="s">
        <v>149</v>
      </c>
      <c r="X104" s="515" t="s">
        <v>149</v>
      </c>
      <c r="Y104" s="515" t="s">
        <v>149</v>
      </c>
    </row>
    <row r="105" spans="1:25">
      <c r="A105" s="659" t="s">
        <v>253</v>
      </c>
      <c r="B105" s="515" t="s">
        <v>149</v>
      </c>
      <c r="C105" s="515" t="s">
        <v>149</v>
      </c>
      <c r="D105" s="515" t="s">
        <v>149</v>
      </c>
      <c r="E105" s="515" t="s">
        <v>149</v>
      </c>
      <c r="F105" s="515" t="s">
        <v>149</v>
      </c>
      <c r="G105" s="515" t="s">
        <v>149</v>
      </c>
      <c r="H105" s="659" t="s">
        <v>254</v>
      </c>
      <c r="I105" s="535"/>
      <c r="J105" s="535"/>
      <c r="K105" s="515" t="s">
        <v>149</v>
      </c>
      <c r="L105" s="515" t="s">
        <v>149</v>
      </c>
      <c r="M105" s="515" t="s">
        <v>149</v>
      </c>
      <c r="N105" s="515" t="s">
        <v>149</v>
      </c>
      <c r="O105" s="515" t="s">
        <v>149</v>
      </c>
      <c r="P105" s="515" t="s">
        <v>149</v>
      </c>
      <c r="Q105" s="515" t="s">
        <v>149</v>
      </c>
      <c r="R105" s="515" t="s">
        <v>149</v>
      </c>
      <c r="S105" s="515" t="s">
        <v>149</v>
      </c>
      <c r="T105" s="515" t="s">
        <v>149</v>
      </c>
      <c r="U105" s="515" t="s">
        <v>149</v>
      </c>
      <c r="V105" s="515" t="s">
        <v>149</v>
      </c>
      <c r="W105" s="515" t="s">
        <v>149</v>
      </c>
      <c r="X105" s="515" t="s">
        <v>149</v>
      </c>
      <c r="Y105" s="515" t="s">
        <v>149</v>
      </c>
    </row>
    <row r="106" spans="1:25">
      <c r="A106" s="593"/>
      <c r="B106" s="593"/>
      <c r="C106" s="593"/>
      <c r="D106" s="593"/>
      <c r="E106" s="593"/>
      <c r="F106" s="593"/>
      <c r="G106" s="593"/>
      <c r="H106" s="593"/>
      <c r="I106" s="593"/>
      <c r="J106" s="593"/>
      <c r="K106" s="593"/>
      <c r="L106" s="593"/>
      <c r="M106" s="593"/>
      <c r="N106" s="593"/>
      <c r="O106" s="593"/>
      <c r="P106" s="593"/>
      <c r="Q106" s="593"/>
      <c r="R106" s="593"/>
      <c r="S106" s="593"/>
      <c r="T106" s="593"/>
      <c r="U106" s="593"/>
      <c r="V106" s="593"/>
      <c r="W106" s="593"/>
      <c r="X106" s="593"/>
      <c r="Y106" s="593"/>
    </row>
  </sheetData>
  <mergeCells count="197">
    <mergeCell ref="O15:O21"/>
    <mergeCell ref="P15:P21"/>
    <mergeCell ref="Q15:Q21"/>
    <mergeCell ref="R15:R21"/>
    <mergeCell ref="Y31:Y37"/>
    <mergeCell ref="I31:I37"/>
    <mergeCell ref="N23:N29"/>
    <mergeCell ref="J31:J37"/>
    <mergeCell ref="K31:K37"/>
    <mergeCell ref="L31:L37"/>
    <mergeCell ref="M31:M37"/>
    <mergeCell ref="N31:N37"/>
    <mergeCell ref="Q23:Q29"/>
    <mergeCell ref="R23:R29"/>
    <mergeCell ref="Q31:Q37"/>
    <mergeCell ref="R31:R37"/>
    <mergeCell ref="P23:P29"/>
    <mergeCell ref="I23:I29"/>
    <mergeCell ref="J23:J29"/>
    <mergeCell ref="K23:K29"/>
    <mergeCell ref="L23:L29"/>
    <mergeCell ref="O31:O37"/>
    <mergeCell ref="P31:P37"/>
    <mergeCell ref="Q7:Q13"/>
    <mergeCell ref="A95:F95"/>
    <mergeCell ref="G95:Y95"/>
    <mergeCell ref="A92:F92"/>
    <mergeCell ref="G92:Y92"/>
    <mergeCell ref="A93:F93"/>
    <mergeCell ref="G93:Y93"/>
    <mergeCell ref="A94:F94"/>
    <mergeCell ref="G94:Y94"/>
    <mergeCell ref="A89:F89"/>
    <mergeCell ref="G89:Y89"/>
    <mergeCell ref="A90:F90"/>
    <mergeCell ref="G90:Y90"/>
    <mergeCell ref="A91:F91"/>
    <mergeCell ref="G91:Y91"/>
    <mergeCell ref="V15:V21"/>
    <mergeCell ref="W15:W21"/>
    <mergeCell ref="X15:X21"/>
    <mergeCell ref="S23:S29"/>
    <mergeCell ref="X23:X29"/>
    <mergeCell ref="M23:M29"/>
    <mergeCell ref="O23:O29"/>
    <mergeCell ref="U23:U29"/>
    <mergeCell ref="V23:V29"/>
    <mergeCell ref="J15:J21"/>
    <mergeCell ref="K15:K21"/>
    <mergeCell ref="L15:L21"/>
    <mergeCell ref="R7:R13"/>
    <mergeCell ref="S7:S13"/>
    <mergeCell ref="X7:X13"/>
    <mergeCell ref="I15:I21"/>
    <mergeCell ref="I7:I13"/>
    <mergeCell ref="J7:J13"/>
    <mergeCell ref="K7:K13"/>
    <mergeCell ref="L7:L13"/>
    <mergeCell ref="M7:M13"/>
    <mergeCell ref="T7:T13"/>
    <mergeCell ref="U7:U13"/>
    <mergeCell ref="V7:V13"/>
    <mergeCell ref="W7:W13"/>
    <mergeCell ref="M15:M21"/>
    <mergeCell ref="N15:N21"/>
    <mergeCell ref="S15:S21"/>
    <mergeCell ref="T15:T21"/>
    <mergeCell ref="U15:U21"/>
    <mergeCell ref="N7:N13"/>
    <mergeCell ref="O7:O13"/>
    <mergeCell ref="P7:P13"/>
    <mergeCell ref="A3:I3"/>
    <mergeCell ref="A4:A5"/>
    <mergeCell ref="B4:D5"/>
    <mergeCell ref="E4:E5"/>
    <mergeCell ref="F4:G4"/>
    <mergeCell ref="I4:I5"/>
    <mergeCell ref="Y4:Y5"/>
    <mergeCell ref="J4:L5"/>
    <mergeCell ref="M4:N4"/>
    <mergeCell ref="P4:P5"/>
    <mergeCell ref="Q4:S5"/>
    <mergeCell ref="T4:U4"/>
    <mergeCell ref="V4:X4"/>
    <mergeCell ref="Y39:Y45"/>
    <mergeCell ref="R39:R45"/>
    <mergeCell ref="S39:S45"/>
    <mergeCell ref="T39:T45"/>
    <mergeCell ref="U39:U45"/>
    <mergeCell ref="V39:V45"/>
    <mergeCell ref="W39:W45"/>
    <mergeCell ref="X39:X45"/>
    <mergeCell ref="Y7:Y13"/>
    <mergeCell ref="Y15:Y21"/>
    <mergeCell ref="T23:T29"/>
    <mergeCell ref="S31:S37"/>
    <mergeCell ref="T31:T37"/>
    <mergeCell ref="U31:U37"/>
    <mergeCell ref="V31:V37"/>
    <mergeCell ref="W31:W37"/>
    <mergeCell ref="X31:X37"/>
    <mergeCell ref="Y23:Y29"/>
    <mergeCell ref="W23:W29"/>
    <mergeCell ref="I39:I45"/>
    <mergeCell ref="J39:J45"/>
    <mergeCell ref="K39:K45"/>
    <mergeCell ref="L39:L45"/>
    <mergeCell ref="M39:M45"/>
    <mergeCell ref="N39:N45"/>
    <mergeCell ref="O39:O45"/>
    <mergeCell ref="P39:P45"/>
    <mergeCell ref="Q39:Q45"/>
    <mergeCell ref="I47:I53"/>
    <mergeCell ref="J47:J53"/>
    <mergeCell ref="K47:K53"/>
    <mergeCell ref="L47:L53"/>
    <mergeCell ref="M47:M53"/>
    <mergeCell ref="N47:N53"/>
    <mergeCell ref="O47:O53"/>
    <mergeCell ref="P47:P53"/>
    <mergeCell ref="Q47:Q53"/>
    <mergeCell ref="R47:R53"/>
    <mergeCell ref="S47:S53"/>
    <mergeCell ref="T47:T53"/>
    <mergeCell ref="U47:U53"/>
    <mergeCell ref="V47:V53"/>
    <mergeCell ref="W47:W53"/>
    <mergeCell ref="X47:X53"/>
    <mergeCell ref="Y47:Y53"/>
    <mergeCell ref="I55:I61"/>
    <mergeCell ref="J55:J61"/>
    <mergeCell ref="K55:K61"/>
    <mergeCell ref="L55:L61"/>
    <mergeCell ref="M55:M61"/>
    <mergeCell ref="N55:N61"/>
    <mergeCell ref="O55:O61"/>
    <mergeCell ref="P55:P61"/>
    <mergeCell ref="Q55:Q61"/>
    <mergeCell ref="R55:R61"/>
    <mergeCell ref="S55:S61"/>
    <mergeCell ref="T55:T61"/>
    <mergeCell ref="U55:U61"/>
    <mergeCell ref="V55:V61"/>
    <mergeCell ref="W55:W61"/>
    <mergeCell ref="X55:X61"/>
    <mergeCell ref="Y55:Y61"/>
    <mergeCell ref="I63:I69"/>
    <mergeCell ref="J63:J69"/>
    <mergeCell ref="K63:K69"/>
    <mergeCell ref="L63:L69"/>
    <mergeCell ref="M63:M69"/>
    <mergeCell ref="N63:N69"/>
    <mergeCell ref="O63:O69"/>
    <mergeCell ref="P63:P69"/>
    <mergeCell ref="Q63:Q69"/>
    <mergeCell ref="R63:R69"/>
    <mergeCell ref="S63:S69"/>
    <mergeCell ref="T63:T69"/>
    <mergeCell ref="U63:U69"/>
    <mergeCell ref="V63:V69"/>
    <mergeCell ref="W63:W69"/>
    <mergeCell ref="X63:X69"/>
    <mergeCell ref="Y63:Y69"/>
    <mergeCell ref="I71:I77"/>
    <mergeCell ref="J71:J77"/>
    <mergeCell ref="K71:K77"/>
    <mergeCell ref="L71:L77"/>
    <mergeCell ref="M71:M77"/>
    <mergeCell ref="N71:N77"/>
    <mergeCell ref="O71:O77"/>
    <mergeCell ref="P71:P77"/>
    <mergeCell ref="Q71:Q77"/>
    <mergeCell ref="I79:I85"/>
    <mergeCell ref="J79:J85"/>
    <mergeCell ref="K79:K85"/>
    <mergeCell ref="L79:L85"/>
    <mergeCell ref="M79:M85"/>
    <mergeCell ref="N79:N85"/>
    <mergeCell ref="O79:O85"/>
    <mergeCell ref="P79:P85"/>
    <mergeCell ref="Q79:Q85"/>
    <mergeCell ref="Y79:Y85"/>
    <mergeCell ref="R71:R77"/>
    <mergeCell ref="S71:S77"/>
    <mergeCell ref="T71:T77"/>
    <mergeCell ref="U71:U77"/>
    <mergeCell ref="V71:V77"/>
    <mergeCell ref="W71:W77"/>
    <mergeCell ref="X71:X77"/>
    <mergeCell ref="Y71:Y77"/>
    <mergeCell ref="R79:R85"/>
    <mergeCell ref="S79:S85"/>
    <mergeCell ref="T79:T85"/>
    <mergeCell ref="U79:U85"/>
    <mergeCell ref="V79:V85"/>
    <mergeCell ref="W79:W85"/>
    <mergeCell ref="X79:X85"/>
  </mergeCells>
  <hyperlinks>
    <hyperlink ref="A102" r:id="rId1" xr:uid="{425FDEC5-570E-4837-8EEB-5530C71F2C43}"/>
    <hyperlink ref="H102" r:id="rId2" xr:uid="{5749BB93-0BAF-47EC-9991-B158DE115402}"/>
    <hyperlink ref="A105" r:id="rId3" xr:uid="{8E76533B-C33D-463D-8DB0-6354904DFFE1}"/>
    <hyperlink ref="H105" r:id="rId4" xr:uid="{ADA5DDCC-9C6B-4BB6-8344-B565F5DAD109}"/>
  </hyperlinks>
  <pageMargins left="0.7" right="0.7" top="0.75" bottom="0.75" header="0.3" footer="0.3"/>
  <drawing r:id="rId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DEED8-A5F1-40A6-81D1-3C0BAC6DE3DA}">
  <dimension ref="A1:Z107"/>
  <sheetViews>
    <sheetView topLeftCell="A31" workbookViewId="0">
      <selection activeCell="A53" sqref="A53:H53"/>
    </sheetView>
  </sheetViews>
  <sheetFormatPr defaultRowHeight="15"/>
  <cols>
    <col min="1" max="1" width="59.7109375" customWidth="1"/>
    <col min="9" max="9" width="22" customWidth="1"/>
    <col min="14" max="14" width="14" customWidth="1"/>
    <col min="16" max="16" width="23.5703125" customWidth="1"/>
    <col min="23" max="23" width="11" customWidth="1"/>
  </cols>
  <sheetData>
    <row r="1" spans="1:26" ht="24.75">
      <c r="A1" s="515" t="s">
        <v>255</v>
      </c>
      <c r="B1" s="530" t="s">
        <v>149</v>
      </c>
      <c r="C1" s="530" t="s">
        <v>149</v>
      </c>
      <c r="D1" s="530" t="s">
        <v>149</v>
      </c>
      <c r="E1" s="530" t="s">
        <v>149</v>
      </c>
      <c r="F1" s="515" t="s">
        <v>149</v>
      </c>
      <c r="G1" s="515" t="s">
        <v>149</v>
      </c>
      <c r="H1" s="515" t="s">
        <v>149</v>
      </c>
      <c r="I1" s="515" t="s">
        <v>149</v>
      </c>
      <c r="J1" s="515" t="s">
        <v>149</v>
      </c>
      <c r="K1" s="515" t="s">
        <v>149</v>
      </c>
      <c r="L1" s="515" t="s">
        <v>149</v>
      </c>
      <c r="M1" s="515" t="s">
        <v>149</v>
      </c>
      <c r="N1" s="515" t="s">
        <v>149</v>
      </c>
      <c r="O1" s="515" t="s">
        <v>149</v>
      </c>
      <c r="P1" s="515" t="s">
        <v>149</v>
      </c>
      <c r="Q1" s="515" t="s">
        <v>149</v>
      </c>
      <c r="R1" s="515" t="s">
        <v>149</v>
      </c>
      <c r="S1" s="515" t="s">
        <v>149</v>
      </c>
      <c r="T1" s="515" t="s">
        <v>149</v>
      </c>
      <c r="U1" s="515" t="s">
        <v>149</v>
      </c>
      <c r="V1" s="515" t="s">
        <v>149</v>
      </c>
      <c r="W1" s="515" t="s">
        <v>149</v>
      </c>
      <c r="X1" s="515" t="s">
        <v>149</v>
      </c>
      <c r="Y1" s="515"/>
      <c r="Z1" s="515" t="s">
        <v>149</v>
      </c>
    </row>
    <row r="2" spans="1:26" ht="24.75">
      <c r="A2" s="529" t="s">
        <v>148</v>
      </c>
      <c r="B2" s="530" t="s">
        <v>456</v>
      </c>
      <c r="C2" s="530"/>
      <c r="D2" s="530"/>
      <c r="E2" s="530"/>
      <c r="F2" s="515" t="s">
        <v>149</v>
      </c>
      <c r="G2" s="515" t="s">
        <v>149</v>
      </c>
      <c r="H2" s="515" t="s">
        <v>149</v>
      </c>
      <c r="I2" s="515" t="s">
        <v>149</v>
      </c>
      <c r="J2" s="515" t="s">
        <v>149</v>
      </c>
      <c r="K2" s="515" t="s">
        <v>149</v>
      </c>
      <c r="L2" s="515" t="s">
        <v>149</v>
      </c>
      <c r="M2" s="515" t="s">
        <v>149</v>
      </c>
      <c r="N2" s="515" t="s">
        <v>149</v>
      </c>
      <c r="O2" s="515" t="s">
        <v>149</v>
      </c>
      <c r="P2" s="641" t="s">
        <v>422</v>
      </c>
      <c r="Q2" s="642"/>
      <c r="R2" s="642"/>
      <c r="S2" s="642"/>
      <c r="T2" s="642"/>
      <c r="U2" s="642"/>
      <c r="V2" s="642"/>
      <c r="W2" s="515" t="s">
        <v>149</v>
      </c>
      <c r="X2" s="515" t="s">
        <v>149</v>
      </c>
      <c r="Y2" s="515"/>
      <c r="Z2" s="515" t="s">
        <v>149</v>
      </c>
    </row>
    <row r="3" spans="1:26" ht="24.75">
      <c r="A3" s="515" t="s">
        <v>149</v>
      </c>
      <c r="B3" s="529" t="s">
        <v>149</v>
      </c>
      <c r="C3" s="529" t="s">
        <v>149</v>
      </c>
      <c r="D3" s="529" t="s">
        <v>149</v>
      </c>
      <c r="E3" s="529" t="s">
        <v>149</v>
      </c>
      <c r="F3" s="515" t="s">
        <v>149</v>
      </c>
      <c r="G3" s="515" t="s">
        <v>149</v>
      </c>
      <c r="H3" s="515" t="s">
        <v>149</v>
      </c>
      <c r="I3" s="515" t="s">
        <v>149</v>
      </c>
      <c r="J3" s="515" t="s">
        <v>149</v>
      </c>
      <c r="K3" s="515" t="s">
        <v>149</v>
      </c>
      <c r="L3" s="515" t="s">
        <v>149</v>
      </c>
      <c r="M3" s="515" t="s">
        <v>149</v>
      </c>
      <c r="N3" s="515" t="s">
        <v>149</v>
      </c>
      <c r="O3" s="515" t="s">
        <v>149</v>
      </c>
      <c r="P3" s="326" t="s">
        <v>423</v>
      </c>
      <c r="Q3" s="643" t="s">
        <v>149</v>
      </c>
      <c r="R3" s="643" t="s">
        <v>149</v>
      </c>
      <c r="S3" s="643" t="s">
        <v>149</v>
      </c>
      <c r="T3" s="643" t="s">
        <v>149</v>
      </c>
      <c r="U3" s="643" t="s">
        <v>149</v>
      </c>
      <c r="V3" s="643" t="s">
        <v>149</v>
      </c>
      <c r="W3" s="643" t="s">
        <v>149</v>
      </c>
      <c r="X3" s="643" t="s">
        <v>149</v>
      </c>
      <c r="Y3" s="643"/>
      <c r="Z3" s="515" t="s">
        <v>149</v>
      </c>
    </row>
    <row r="4" spans="1:26" ht="15.75">
      <c r="A4" s="1163" t="s">
        <v>457</v>
      </c>
      <c r="B4" s="1164"/>
      <c r="C4" s="1164"/>
      <c r="D4" s="1164"/>
      <c r="E4" s="1164"/>
      <c r="F4" s="1164"/>
      <c r="G4" s="1164"/>
      <c r="H4" s="1164"/>
      <c r="I4" s="1164"/>
      <c r="J4" s="531" t="s">
        <v>149</v>
      </c>
      <c r="K4" s="531" t="s">
        <v>149</v>
      </c>
      <c r="L4" s="531" t="s">
        <v>149</v>
      </c>
      <c r="M4" s="531" t="s">
        <v>149</v>
      </c>
      <c r="N4" s="531" t="s">
        <v>149</v>
      </c>
      <c r="O4" s="531" t="s">
        <v>149</v>
      </c>
      <c r="P4" s="531" t="s">
        <v>149</v>
      </c>
      <c r="Q4" s="531" t="s">
        <v>149</v>
      </c>
      <c r="R4" s="531" t="s">
        <v>149</v>
      </c>
      <c r="S4" s="531" t="s">
        <v>149</v>
      </c>
      <c r="T4" s="531" t="s">
        <v>149</v>
      </c>
      <c r="U4" s="531" t="s">
        <v>149</v>
      </c>
      <c r="V4" s="531">
        <v>27</v>
      </c>
      <c r="W4" s="531">
        <v>5</v>
      </c>
      <c r="X4" s="531">
        <v>28</v>
      </c>
      <c r="Y4" s="531"/>
      <c r="Z4" s="532" t="s">
        <v>149</v>
      </c>
    </row>
    <row r="5" spans="1:26" ht="41.25" customHeight="1">
      <c r="A5" s="1165" t="s">
        <v>151</v>
      </c>
      <c r="B5" s="891" t="s">
        <v>152</v>
      </c>
      <c r="C5" s="892"/>
      <c r="D5" s="893"/>
      <c r="E5" s="901" t="s">
        <v>153</v>
      </c>
      <c r="F5" s="899" t="s">
        <v>153</v>
      </c>
      <c r="G5" s="900"/>
      <c r="H5" s="566" t="s">
        <v>154</v>
      </c>
      <c r="I5" s="901" t="s">
        <v>425</v>
      </c>
      <c r="J5" s="902" t="s">
        <v>152</v>
      </c>
      <c r="K5" s="892"/>
      <c r="L5" s="893"/>
      <c r="M5" s="1271" t="s">
        <v>395</v>
      </c>
      <c r="N5" s="1272"/>
      <c r="O5" s="538" t="s">
        <v>149</v>
      </c>
      <c r="P5" s="901" t="s">
        <v>458</v>
      </c>
      <c r="Q5" s="902" t="s">
        <v>152</v>
      </c>
      <c r="R5" s="892"/>
      <c r="S5" s="893"/>
      <c r="T5" s="1271" t="s">
        <v>398</v>
      </c>
      <c r="U5" s="1272"/>
      <c r="V5" s="904" t="s">
        <v>149</v>
      </c>
      <c r="W5" s="904"/>
      <c r="X5" s="904"/>
      <c r="Y5" s="796"/>
      <c r="Z5" s="1269" t="s">
        <v>157</v>
      </c>
    </row>
    <row r="6" spans="1:26" ht="30.75">
      <c r="A6" s="889"/>
      <c r="B6" s="982"/>
      <c r="C6" s="983"/>
      <c r="D6" s="984"/>
      <c r="E6" s="897"/>
      <c r="F6" s="538" t="s">
        <v>158</v>
      </c>
      <c r="G6" s="538" t="s">
        <v>159</v>
      </c>
      <c r="H6" s="538" t="s">
        <v>158</v>
      </c>
      <c r="I6" s="898"/>
      <c r="J6" s="903"/>
      <c r="K6" s="895"/>
      <c r="L6" s="896"/>
      <c r="M6" s="539" t="s">
        <v>158</v>
      </c>
      <c r="N6" s="539" t="s">
        <v>159</v>
      </c>
      <c r="O6" s="539" t="s">
        <v>427</v>
      </c>
      <c r="P6" s="898"/>
      <c r="Q6" s="903"/>
      <c r="R6" s="895"/>
      <c r="S6" s="896"/>
      <c r="T6" s="539" t="s">
        <v>158</v>
      </c>
      <c r="U6" s="539" t="s">
        <v>159</v>
      </c>
      <c r="V6" s="540" t="s">
        <v>459</v>
      </c>
      <c r="W6" s="537" t="s">
        <v>460</v>
      </c>
      <c r="X6" s="607" t="s">
        <v>461</v>
      </c>
      <c r="Y6" s="797" t="s">
        <v>462</v>
      </c>
      <c r="Z6" s="1270"/>
    </row>
    <row r="7" spans="1:26">
      <c r="A7" s="556"/>
      <c r="B7" s="94"/>
      <c r="C7" s="557" t="s">
        <v>149</v>
      </c>
      <c r="D7" s="557" t="s">
        <v>149</v>
      </c>
      <c r="E7" s="542" t="s">
        <v>149</v>
      </c>
      <c r="F7" s="542"/>
      <c r="G7" s="542"/>
      <c r="H7" s="542"/>
      <c r="I7" s="310"/>
      <c r="J7" s="310"/>
      <c r="K7" s="310"/>
      <c r="L7" s="310"/>
      <c r="M7" s="542" t="s">
        <v>149</v>
      </c>
      <c r="N7" s="542" t="s">
        <v>149</v>
      </c>
      <c r="O7" s="606" t="s">
        <v>149</v>
      </c>
      <c r="P7" s="650"/>
      <c r="Q7" s="650"/>
      <c r="R7" s="650"/>
      <c r="S7" s="650"/>
      <c r="T7" s="650" t="s">
        <v>149</v>
      </c>
      <c r="U7" s="650" t="s">
        <v>149</v>
      </c>
      <c r="V7" s="650" t="s">
        <v>149</v>
      </c>
      <c r="W7" s="650" t="s">
        <v>149</v>
      </c>
      <c r="X7" s="650" t="s">
        <v>149</v>
      </c>
      <c r="Y7" s="650"/>
      <c r="Z7" s="650" t="s">
        <v>149</v>
      </c>
    </row>
    <row r="8" spans="1:26">
      <c r="A8" s="447" t="s">
        <v>167</v>
      </c>
      <c r="B8" s="282" t="s">
        <v>168</v>
      </c>
      <c r="C8" s="282">
        <v>439</v>
      </c>
      <c r="D8" s="584" t="s">
        <v>169</v>
      </c>
      <c r="E8" s="741" t="s">
        <v>170</v>
      </c>
      <c r="F8" s="70">
        <v>45557</v>
      </c>
      <c r="G8" s="71">
        <f>F8+1</f>
        <v>45558</v>
      </c>
      <c r="H8" s="72">
        <f>F8+4</f>
        <v>45561</v>
      </c>
      <c r="I8" s="1260" t="s">
        <v>400</v>
      </c>
      <c r="J8" s="1185" t="s">
        <v>401</v>
      </c>
      <c r="K8" s="1188">
        <v>439</v>
      </c>
      <c r="L8" s="1191" t="s">
        <v>169</v>
      </c>
      <c r="M8" s="1274">
        <v>45567</v>
      </c>
      <c r="N8" s="1197">
        <f>SUM(M8+1)</f>
        <v>45568</v>
      </c>
      <c r="O8" s="1239">
        <v>45576</v>
      </c>
      <c r="P8" s="1263" t="s">
        <v>463</v>
      </c>
      <c r="Q8" s="1266"/>
      <c r="R8" s="1248">
        <v>2441</v>
      </c>
      <c r="S8" s="1251" t="s">
        <v>356</v>
      </c>
      <c r="T8" s="1235">
        <v>45579</v>
      </c>
      <c r="U8" s="1235">
        <f>SUM(T8+2)</f>
        <v>45581</v>
      </c>
      <c r="V8" s="1235">
        <f>SUM(U8+31)</f>
        <v>45612</v>
      </c>
      <c r="W8" s="1235">
        <f>SUM(V8+7)</f>
        <v>45619</v>
      </c>
      <c r="X8" s="1235">
        <f>SUM(W8-4)</f>
        <v>45615</v>
      </c>
      <c r="Y8" s="1235">
        <f>SUM(X8+7)</f>
        <v>45622</v>
      </c>
      <c r="Z8" s="1308" t="s">
        <v>149</v>
      </c>
    </row>
    <row r="9" spans="1:26">
      <c r="A9" s="448" t="s">
        <v>175</v>
      </c>
      <c r="B9" s="282" t="s">
        <v>168</v>
      </c>
      <c r="C9" s="282">
        <v>439</v>
      </c>
      <c r="D9" s="584" t="s">
        <v>169</v>
      </c>
      <c r="E9" s="742" t="s">
        <v>176</v>
      </c>
      <c r="F9" s="78">
        <v>45560</v>
      </c>
      <c r="G9" s="79">
        <f t="shared" ref="G9" si="0">F9+1</f>
        <v>45561</v>
      </c>
      <c r="H9" s="80">
        <f>F9+1</f>
        <v>45561</v>
      </c>
      <c r="I9" s="1261"/>
      <c r="J9" s="1186"/>
      <c r="K9" s="1189"/>
      <c r="L9" s="1192"/>
      <c r="M9" s="1060"/>
      <c r="N9" s="999"/>
      <c r="O9" s="1240"/>
      <c r="P9" s="1264"/>
      <c r="Q9" s="1267"/>
      <c r="R9" s="1249"/>
      <c r="S9" s="1252"/>
      <c r="T9" s="1236"/>
      <c r="U9" s="1236"/>
      <c r="V9" s="1236"/>
      <c r="W9" s="1236"/>
      <c r="X9" s="1236"/>
      <c r="Y9" s="1236"/>
      <c r="Z9" s="1309"/>
    </row>
    <row r="10" spans="1:26">
      <c r="A10" s="808" t="s">
        <v>177</v>
      </c>
      <c r="B10" s="722" t="s">
        <v>178</v>
      </c>
      <c r="C10" s="722">
        <v>436</v>
      </c>
      <c r="D10" s="809" t="s">
        <v>179</v>
      </c>
      <c r="E10" s="807" t="s">
        <v>180</v>
      </c>
      <c r="F10" s="804">
        <v>45557</v>
      </c>
      <c r="G10" s="805">
        <f>F10+1</f>
        <v>45558</v>
      </c>
      <c r="H10" s="806">
        <f>F10+4</f>
        <v>45561</v>
      </c>
      <c r="I10" s="1261"/>
      <c r="J10" s="1186"/>
      <c r="K10" s="1189"/>
      <c r="L10" s="1192"/>
      <c r="M10" s="1060"/>
      <c r="N10" s="999"/>
      <c r="O10" s="1240"/>
      <c r="P10" s="1264"/>
      <c r="Q10" s="1267"/>
      <c r="R10" s="1249"/>
      <c r="S10" s="1252"/>
      <c r="T10" s="1236"/>
      <c r="U10" s="1236"/>
      <c r="V10" s="1236"/>
      <c r="W10" s="1236"/>
      <c r="X10" s="1236"/>
      <c r="Y10" s="1236"/>
      <c r="Z10" s="1309"/>
    </row>
    <row r="11" spans="1:26">
      <c r="A11" s="810" t="s">
        <v>181</v>
      </c>
      <c r="B11" s="722" t="s">
        <v>182</v>
      </c>
      <c r="C11" s="722">
        <v>437</v>
      </c>
      <c r="D11" s="809" t="s">
        <v>179</v>
      </c>
      <c r="E11" s="807" t="s">
        <v>180</v>
      </c>
      <c r="F11" s="804">
        <v>45558</v>
      </c>
      <c r="G11" s="805">
        <f>F11+1</f>
        <v>45559</v>
      </c>
      <c r="H11" s="806">
        <f>F11+2</f>
        <v>45560</v>
      </c>
      <c r="I11" s="1261"/>
      <c r="J11" s="1186"/>
      <c r="K11" s="1189"/>
      <c r="L11" s="1192"/>
      <c r="M11" s="1060"/>
      <c r="N11" s="999"/>
      <c r="O11" s="1240"/>
      <c r="P11" s="1264"/>
      <c r="Q11" s="1267"/>
      <c r="R11" s="1249"/>
      <c r="S11" s="1252"/>
      <c r="T11" s="1236"/>
      <c r="U11" s="1236"/>
      <c r="V11" s="1236"/>
      <c r="W11" s="1236"/>
      <c r="X11" s="1236"/>
      <c r="Y11" s="1236"/>
      <c r="Z11" s="1309"/>
    </row>
    <row r="12" spans="1:26">
      <c r="A12" s="449" t="s">
        <v>183</v>
      </c>
      <c r="B12" s="439" t="s">
        <v>184</v>
      </c>
      <c r="C12" s="439">
        <v>439</v>
      </c>
      <c r="D12" s="588" t="s">
        <v>169</v>
      </c>
      <c r="E12" s="554" t="s">
        <v>180</v>
      </c>
      <c r="F12" s="89">
        <v>45562</v>
      </c>
      <c r="G12" s="90">
        <f>F12+1</f>
        <v>45563</v>
      </c>
      <c r="H12" s="89">
        <f>F12+2</f>
        <v>45564</v>
      </c>
      <c r="I12" s="1261"/>
      <c r="J12" s="1186"/>
      <c r="K12" s="1189"/>
      <c r="L12" s="1192"/>
      <c r="M12" s="1060"/>
      <c r="N12" s="999"/>
      <c r="O12" s="1240"/>
      <c r="P12" s="1264"/>
      <c r="Q12" s="1267"/>
      <c r="R12" s="1249"/>
      <c r="S12" s="1252"/>
      <c r="T12" s="1236"/>
      <c r="U12" s="1236"/>
      <c r="V12" s="1236"/>
      <c r="W12" s="1236"/>
      <c r="X12" s="1236"/>
      <c r="Y12" s="1236"/>
      <c r="Z12" s="1309"/>
    </row>
    <row r="13" spans="1:26">
      <c r="A13" s="450" t="s">
        <v>185</v>
      </c>
      <c r="B13" s="440" t="s">
        <v>186</v>
      </c>
      <c r="C13" s="440">
        <v>439</v>
      </c>
      <c r="D13" s="590" t="s">
        <v>169</v>
      </c>
      <c r="E13" s="564" t="s">
        <v>187</v>
      </c>
      <c r="F13" s="96">
        <v>45558</v>
      </c>
      <c r="G13" s="97">
        <f>F13</f>
        <v>45558</v>
      </c>
      <c r="H13" s="98">
        <f>F13+1</f>
        <v>45559</v>
      </c>
      <c r="I13" s="1261"/>
      <c r="J13" s="1186"/>
      <c r="K13" s="1189"/>
      <c r="L13" s="1192"/>
      <c r="M13" s="1060"/>
      <c r="N13" s="999"/>
      <c r="O13" s="1240"/>
      <c r="P13" s="1264"/>
      <c r="Q13" s="1267"/>
      <c r="R13" s="1249"/>
      <c r="S13" s="1252"/>
      <c r="T13" s="1236"/>
      <c r="U13" s="1236"/>
      <c r="V13" s="1236"/>
      <c r="W13" s="1236"/>
      <c r="X13" s="1236"/>
      <c r="Y13" s="1236"/>
      <c r="Z13" s="1309"/>
    </row>
    <row r="14" spans="1:26">
      <c r="A14" s="451" t="s">
        <v>177</v>
      </c>
      <c r="B14" s="440" t="s">
        <v>178</v>
      </c>
      <c r="C14" s="440">
        <v>436</v>
      </c>
      <c r="D14" s="590" t="s">
        <v>179</v>
      </c>
      <c r="E14" s="565" t="s">
        <v>187</v>
      </c>
      <c r="F14" s="102">
        <v>45560</v>
      </c>
      <c r="G14" s="103">
        <f t="shared" ref="G14" si="1">F14+1</f>
        <v>45561</v>
      </c>
      <c r="H14" s="281">
        <f>F14+1</f>
        <v>45561</v>
      </c>
      <c r="I14" s="1262"/>
      <c r="J14" s="1218"/>
      <c r="K14" s="1219"/>
      <c r="L14" s="1220"/>
      <c r="M14" s="1275"/>
      <c r="N14" s="1238"/>
      <c r="O14" s="1241"/>
      <c r="P14" s="1265"/>
      <c r="Q14" s="1268"/>
      <c r="R14" s="1250"/>
      <c r="S14" s="1253"/>
      <c r="T14" s="1237"/>
      <c r="U14" s="1237"/>
      <c r="V14" s="1237"/>
      <c r="W14" s="1237"/>
      <c r="X14" s="1237"/>
      <c r="Y14" s="1237"/>
      <c r="Z14" s="1310"/>
    </row>
    <row r="15" spans="1:26">
      <c r="A15" s="104"/>
      <c r="B15" s="557" t="s">
        <v>149</v>
      </c>
      <c r="C15" s="94"/>
      <c r="D15" s="94"/>
      <c r="E15" s="542" t="s">
        <v>149</v>
      </c>
      <c r="F15" s="542"/>
      <c r="G15" s="542"/>
      <c r="H15" s="542"/>
      <c r="I15" s="310"/>
      <c r="J15" s="310"/>
      <c r="K15" s="310"/>
      <c r="L15" s="310"/>
      <c r="M15" s="542" t="s">
        <v>149</v>
      </c>
      <c r="N15" s="542" t="s">
        <v>149</v>
      </c>
      <c r="O15" s="606" t="s">
        <v>149</v>
      </c>
      <c r="P15" s="650"/>
      <c r="Q15" s="650"/>
      <c r="R15" s="650"/>
      <c r="S15" s="650"/>
      <c r="T15" s="650" t="s">
        <v>149</v>
      </c>
      <c r="U15" s="650" t="s">
        <v>149</v>
      </c>
      <c r="V15" s="650" t="s">
        <v>149</v>
      </c>
      <c r="W15" s="650" t="s">
        <v>149</v>
      </c>
      <c r="X15" s="650" t="s">
        <v>149</v>
      </c>
      <c r="Y15" s="650"/>
      <c r="Z15" s="650" t="s">
        <v>149</v>
      </c>
    </row>
    <row r="16" spans="1:26">
      <c r="A16" s="74" t="s">
        <v>188</v>
      </c>
      <c r="B16" s="583" t="s">
        <v>168</v>
      </c>
      <c r="C16" s="282">
        <f>C8+1</f>
        <v>440</v>
      </c>
      <c r="D16" s="282" t="s">
        <v>169</v>
      </c>
      <c r="E16" s="562" t="s">
        <v>170</v>
      </c>
      <c r="F16" s="70">
        <f>F8+7</f>
        <v>45564</v>
      </c>
      <c r="G16" s="71">
        <f>F16+1</f>
        <v>45565</v>
      </c>
      <c r="H16" s="72">
        <f>F16+4</f>
        <v>45568</v>
      </c>
      <c r="I16" s="1260" t="s">
        <v>404</v>
      </c>
      <c r="J16" s="1185" t="s">
        <v>401</v>
      </c>
      <c r="K16" s="1188">
        <v>440</v>
      </c>
      <c r="L16" s="1191" t="s">
        <v>169</v>
      </c>
      <c r="M16" s="1274">
        <v>45574</v>
      </c>
      <c r="N16" s="1197">
        <f>SUM(M16+1)</f>
        <v>45575</v>
      </c>
      <c r="O16" s="1239">
        <f>SUM(O8+7)</f>
        <v>45583</v>
      </c>
      <c r="P16" s="1263" t="s">
        <v>464</v>
      </c>
      <c r="Q16" s="1266"/>
      <c r="R16" s="1248"/>
      <c r="S16" s="1251" t="s">
        <v>356</v>
      </c>
      <c r="T16" s="1235">
        <f>SUM(T8+7)</f>
        <v>45586</v>
      </c>
      <c r="U16" s="1235">
        <f>SUM(T16+2)</f>
        <v>45588</v>
      </c>
      <c r="V16" s="1235">
        <f>SUM(U16+31)</f>
        <v>45619</v>
      </c>
      <c r="W16" s="1235">
        <f>SUM(V16+7)</f>
        <v>45626</v>
      </c>
      <c r="X16" s="1235">
        <f>SUM(W16-4)</f>
        <v>45622</v>
      </c>
      <c r="Y16" s="1235">
        <f>SUM(X16+7)</f>
        <v>45629</v>
      </c>
      <c r="Z16" s="1308" t="s">
        <v>149</v>
      </c>
    </row>
    <row r="17" spans="1:26">
      <c r="A17" s="331" t="s">
        <v>188</v>
      </c>
      <c r="B17" s="728" t="s">
        <v>168</v>
      </c>
      <c r="C17" s="282">
        <f>C9+1</f>
        <v>440</v>
      </c>
      <c r="D17" s="282" t="s">
        <v>169</v>
      </c>
      <c r="E17" s="563" t="s">
        <v>176</v>
      </c>
      <c r="F17" s="78">
        <f>F9+7</f>
        <v>45567</v>
      </c>
      <c r="G17" s="79">
        <f t="shared" ref="G17" si="2">F17+1</f>
        <v>45568</v>
      </c>
      <c r="H17" s="80">
        <f>F17+1</f>
        <v>45568</v>
      </c>
      <c r="I17" s="1261"/>
      <c r="J17" s="1186"/>
      <c r="K17" s="1189"/>
      <c r="L17" s="1192"/>
      <c r="M17" s="1060"/>
      <c r="N17" s="999"/>
      <c r="O17" s="1240"/>
      <c r="P17" s="1264"/>
      <c r="Q17" s="1267"/>
      <c r="R17" s="1249"/>
      <c r="S17" s="1252"/>
      <c r="T17" s="1236"/>
      <c r="U17" s="1236"/>
      <c r="V17" s="1236"/>
      <c r="W17" s="1236"/>
      <c r="X17" s="1236"/>
      <c r="Y17" s="1236"/>
      <c r="Z17" s="1309"/>
    </row>
    <row r="18" spans="1:26">
      <c r="A18" s="84" t="s">
        <v>190</v>
      </c>
      <c r="B18" s="587" t="s">
        <v>178</v>
      </c>
      <c r="C18" s="439">
        <f>C10+1</f>
        <v>437</v>
      </c>
      <c r="D18" s="439" t="s">
        <v>179</v>
      </c>
      <c r="E18" s="554" t="s">
        <v>180</v>
      </c>
      <c r="F18" s="89">
        <f>F10+7</f>
        <v>45564</v>
      </c>
      <c r="G18" s="90">
        <f>F18+1</f>
        <v>45565</v>
      </c>
      <c r="H18" s="91">
        <f>F18+4</f>
        <v>45568</v>
      </c>
      <c r="I18" s="1261"/>
      <c r="J18" s="1186"/>
      <c r="K18" s="1189"/>
      <c r="L18" s="1192"/>
      <c r="M18" s="1060"/>
      <c r="N18" s="999"/>
      <c r="O18" s="1240"/>
      <c r="P18" s="1264"/>
      <c r="Q18" s="1267"/>
      <c r="R18" s="1249"/>
      <c r="S18" s="1252"/>
      <c r="T18" s="1236"/>
      <c r="U18" s="1236"/>
      <c r="V18" s="1236"/>
      <c r="W18" s="1236"/>
      <c r="X18" s="1236"/>
      <c r="Y18" s="1236"/>
      <c r="Z18" s="1309"/>
    </row>
    <row r="19" spans="1:26">
      <c r="A19" s="778" t="s">
        <v>191</v>
      </c>
      <c r="B19" s="724" t="s">
        <v>182</v>
      </c>
      <c r="C19" s="722">
        <f>C11+1</f>
        <v>438</v>
      </c>
      <c r="D19" s="722" t="s">
        <v>179</v>
      </c>
      <c r="E19" s="807" t="s">
        <v>180</v>
      </c>
      <c r="F19" s="804">
        <f>F11+7</f>
        <v>45565</v>
      </c>
      <c r="G19" s="805">
        <f>F19+1</f>
        <v>45566</v>
      </c>
      <c r="H19" s="806">
        <f>F19+2</f>
        <v>45567</v>
      </c>
      <c r="I19" s="1261"/>
      <c r="J19" s="1186"/>
      <c r="K19" s="1189"/>
      <c r="L19" s="1192"/>
      <c r="M19" s="1060"/>
      <c r="N19" s="999"/>
      <c r="O19" s="1240"/>
      <c r="P19" s="1264"/>
      <c r="Q19" s="1267"/>
      <c r="R19" s="1249"/>
      <c r="S19" s="1252"/>
      <c r="T19" s="1236"/>
      <c r="U19" s="1236"/>
      <c r="V19" s="1236"/>
      <c r="W19" s="1236"/>
      <c r="X19" s="1236"/>
      <c r="Y19" s="1236"/>
      <c r="Z19" s="1309"/>
    </row>
    <row r="20" spans="1:26">
      <c r="A20" s="84" t="s">
        <v>192</v>
      </c>
      <c r="B20" s="587" t="s">
        <v>184</v>
      </c>
      <c r="C20" s="439">
        <f>C12+1</f>
        <v>440</v>
      </c>
      <c r="D20" s="439" t="s">
        <v>169</v>
      </c>
      <c r="E20" s="554" t="s">
        <v>180</v>
      </c>
      <c r="F20" s="89">
        <f>F12+7</f>
        <v>45569</v>
      </c>
      <c r="G20" s="90">
        <f>F20+1</f>
        <v>45570</v>
      </c>
      <c r="H20" s="89">
        <f>F20+2</f>
        <v>45571</v>
      </c>
      <c r="I20" s="1261"/>
      <c r="J20" s="1186"/>
      <c r="K20" s="1189"/>
      <c r="L20" s="1192"/>
      <c r="M20" s="1060"/>
      <c r="N20" s="999"/>
      <c r="O20" s="1240"/>
      <c r="P20" s="1264"/>
      <c r="Q20" s="1267"/>
      <c r="R20" s="1249"/>
      <c r="S20" s="1252"/>
      <c r="T20" s="1236"/>
      <c r="U20" s="1236"/>
      <c r="V20" s="1236"/>
      <c r="W20" s="1236"/>
      <c r="X20" s="1236"/>
      <c r="Y20" s="1236"/>
      <c r="Z20" s="1309"/>
    </row>
    <row r="21" spans="1:26">
      <c r="A21" s="104" t="s">
        <v>193</v>
      </c>
      <c r="B21" s="589" t="s">
        <v>186</v>
      </c>
      <c r="C21" s="440">
        <f>C13+1</f>
        <v>440</v>
      </c>
      <c r="D21" s="440" t="s">
        <v>169</v>
      </c>
      <c r="E21" s="564" t="s">
        <v>187</v>
      </c>
      <c r="F21" s="96">
        <f>SUM(F13+7)</f>
        <v>45565</v>
      </c>
      <c r="G21" s="97">
        <f>F21</f>
        <v>45565</v>
      </c>
      <c r="H21" s="98">
        <f>F21+1</f>
        <v>45566</v>
      </c>
      <c r="I21" s="1261"/>
      <c r="J21" s="1186"/>
      <c r="K21" s="1189"/>
      <c r="L21" s="1192"/>
      <c r="M21" s="1060"/>
      <c r="N21" s="999"/>
      <c r="O21" s="1240"/>
      <c r="P21" s="1264"/>
      <c r="Q21" s="1267"/>
      <c r="R21" s="1249"/>
      <c r="S21" s="1252"/>
      <c r="T21" s="1236"/>
      <c r="U21" s="1236"/>
      <c r="V21" s="1236"/>
      <c r="W21" s="1236"/>
      <c r="X21" s="1236"/>
      <c r="Y21" s="1236"/>
      <c r="Z21" s="1309"/>
    </row>
    <row r="22" spans="1:26">
      <c r="A22" s="762" t="s">
        <v>190</v>
      </c>
      <c r="B22" s="604" t="s">
        <v>178</v>
      </c>
      <c r="C22" s="393">
        <f>C14+1</f>
        <v>437</v>
      </c>
      <c r="D22" s="393" t="s">
        <v>179</v>
      </c>
      <c r="E22" s="769" t="s">
        <v>187</v>
      </c>
      <c r="F22" s="480">
        <f>SUM(F14+4)</f>
        <v>45564</v>
      </c>
      <c r="G22" s="481">
        <f t="shared" ref="G22" si="3">F22+1</f>
        <v>45565</v>
      </c>
      <c r="H22" s="639">
        <f>F22+1</f>
        <v>45565</v>
      </c>
      <c r="I22" s="1262"/>
      <c r="J22" s="1187"/>
      <c r="K22" s="1190"/>
      <c r="L22" s="1193"/>
      <c r="M22" s="1275"/>
      <c r="N22" s="1238"/>
      <c r="O22" s="1241"/>
      <c r="P22" s="1265"/>
      <c r="Q22" s="1268"/>
      <c r="R22" s="1250"/>
      <c r="S22" s="1253"/>
      <c r="T22" s="1237"/>
      <c r="U22" s="1237"/>
      <c r="V22" s="1237"/>
      <c r="W22" s="1237"/>
      <c r="X22" s="1237"/>
      <c r="Y22" s="1237"/>
      <c r="Z22" s="1310"/>
    </row>
    <row r="23" spans="1:26">
      <c r="A23" s="556"/>
      <c r="B23" s="94"/>
      <c r="C23" s="94"/>
      <c r="D23" s="94"/>
      <c r="E23" s="557" t="s">
        <v>149</v>
      </c>
      <c r="F23" s="557"/>
      <c r="G23" s="557"/>
      <c r="H23" s="557"/>
      <c r="I23" s="310"/>
      <c r="J23" s="310"/>
      <c r="K23" s="310"/>
      <c r="L23" s="310"/>
      <c r="M23" s="542" t="s">
        <v>149</v>
      </c>
      <c r="N23" s="542" t="s">
        <v>149</v>
      </c>
      <c r="O23" s="606" t="s">
        <v>149</v>
      </c>
      <c r="P23" s="650"/>
      <c r="Q23" s="650"/>
      <c r="R23" s="650"/>
      <c r="S23" s="650"/>
      <c r="T23" s="650" t="s">
        <v>149</v>
      </c>
      <c r="U23" s="650" t="s">
        <v>149</v>
      </c>
      <c r="V23" s="650" t="s">
        <v>149</v>
      </c>
      <c r="W23" s="650" t="s">
        <v>149</v>
      </c>
      <c r="X23" s="650" t="s">
        <v>149</v>
      </c>
      <c r="Y23" s="650"/>
      <c r="Z23" s="650" t="s">
        <v>149</v>
      </c>
    </row>
    <row r="24" spans="1:26">
      <c r="A24" s="812" t="s">
        <v>194</v>
      </c>
      <c r="B24" s="393" t="s">
        <v>168</v>
      </c>
      <c r="C24" s="393">
        <f>C16+1</f>
        <v>441</v>
      </c>
      <c r="D24" s="393" t="s">
        <v>169</v>
      </c>
      <c r="E24" s="767" t="s">
        <v>170</v>
      </c>
      <c r="F24" s="398">
        <f>F16+7</f>
        <v>45571</v>
      </c>
      <c r="G24" s="397">
        <f>F24+1</f>
        <v>45572</v>
      </c>
      <c r="H24" s="401">
        <f>F24+4</f>
        <v>45575</v>
      </c>
      <c r="I24" s="1260" t="s">
        <v>406</v>
      </c>
      <c r="J24" s="1185" t="s">
        <v>401</v>
      </c>
      <c r="K24" s="1188">
        <v>441</v>
      </c>
      <c r="L24" s="1191" t="s">
        <v>169</v>
      </c>
      <c r="M24" s="1274">
        <f>(M16+7)</f>
        <v>45581</v>
      </c>
      <c r="N24" s="1197">
        <f>SUM(M24+1)</f>
        <v>45582</v>
      </c>
      <c r="O24" s="1239">
        <f>SUM(O16+7)</f>
        <v>45590</v>
      </c>
      <c r="P24" s="1263" t="s">
        <v>465</v>
      </c>
      <c r="Q24" s="1266"/>
      <c r="R24" s="1248">
        <v>2443</v>
      </c>
      <c r="S24" s="1251" t="s">
        <v>356</v>
      </c>
      <c r="T24" s="1235">
        <f>SUM(T16+7)</f>
        <v>45593</v>
      </c>
      <c r="U24" s="1235">
        <f>SUM(T24+2)</f>
        <v>45595</v>
      </c>
      <c r="V24" s="1235">
        <f>SUM(U24+31)</f>
        <v>45626</v>
      </c>
      <c r="W24" s="1235">
        <f>SUM(V24+7)</f>
        <v>45633</v>
      </c>
      <c r="X24" s="1235">
        <f>SUM(W24-4)</f>
        <v>45629</v>
      </c>
      <c r="Y24" s="1235">
        <f>SUM(X24+7)</f>
        <v>45636</v>
      </c>
      <c r="Z24" s="1308" t="s">
        <v>149</v>
      </c>
    </row>
    <row r="25" spans="1:26">
      <c r="A25" s="448" t="s">
        <v>194</v>
      </c>
      <c r="B25" s="282" t="s">
        <v>168</v>
      </c>
      <c r="C25" s="282">
        <f>C17+1</f>
        <v>441</v>
      </c>
      <c r="D25" s="282" t="s">
        <v>169</v>
      </c>
      <c r="E25" s="563" t="s">
        <v>176</v>
      </c>
      <c r="F25" s="78">
        <f>F17+7</f>
        <v>45574</v>
      </c>
      <c r="G25" s="79">
        <f t="shared" ref="G25" si="4">F25+1</f>
        <v>45575</v>
      </c>
      <c r="H25" s="80">
        <f>F25+1</f>
        <v>45575</v>
      </c>
      <c r="I25" s="1261"/>
      <c r="J25" s="1186"/>
      <c r="K25" s="1189"/>
      <c r="L25" s="1192"/>
      <c r="M25" s="1060"/>
      <c r="N25" s="999"/>
      <c r="O25" s="1240"/>
      <c r="P25" s="1264"/>
      <c r="Q25" s="1267"/>
      <c r="R25" s="1249"/>
      <c r="S25" s="1252"/>
      <c r="T25" s="1236"/>
      <c r="U25" s="1236"/>
      <c r="V25" s="1236"/>
      <c r="W25" s="1236"/>
      <c r="X25" s="1236"/>
      <c r="Y25" s="1236"/>
      <c r="Z25" s="1309"/>
    </row>
    <row r="26" spans="1:26">
      <c r="A26" s="449" t="s">
        <v>196</v>
      </c>
      <c r="B26" s="722" t="s">
        <v>178</v>
      </c>
      <c r="C26" s="722">
        <f>C18+1</f>
        <v>438</v>
      </c>
      <c r="D26" s="722" t="s">
        <v>179</v>
      </c>
      <c r="E26" s="807" t="s">
        <v>180</v>
      </c>
      <c r="F26" s="804">
        <f>F18+7</f>
        <v>45571</v>
      </c>
      <c r="G26" s="805">
        <f>F26+1</f>
        <v>45572</v>
      </c>
      <c r="H26" s="806">
        <f>F26+4</f>
        <v>45575</v>
      </c>
      <c r="I26" s="1261"/>
      <c r="J26" s="1186"/>
      <c r="K26" s="1189"/>
      <c r="L26" s="1192"/>
      <c r="M26" s="1060"/>
      <c r="N26" s="999"/>
      <c r="O26" s="1240"/>
      <c r="P26" s="1264"/>
      <c r="Q26" s="1267"/>
      <c r="R26" s="1249"/>
      <c r="S26" s="1252"/>
      <c r="T26" s="1236"/>
      <c r="U26" s="1236"/>
      <c r="V26" s="1236"/>
      <c r="W26" s="1236"/>
      <c r="X26" s="1236"/>
      <c r="Y26" s="1236"/>
      <c r="Z26" s="1309"/>
    </row>
    <row r="27" spans="1:26">
      <c r="A27" s="494" t="s">
        <v>197</v>
      </c>
      <c r="B27" s="393" t="s">
        <v>182</v>
      </c>
      <c r="C27" s="393">
        <f>C19+1</f>
        <v>439</v>
      </c>
      <c r="D27" s="393" t="s">
        <v>179</v>
      </c>
      <c r="E27" s="807" t="s">
        <v>180</v>
      </c>
      <c r="F27" s="334">
        <f>F19+7</f>
        <v>45572</v>
      </c>
      <c r="G27" s="335">
        <f>F27+1</f>
        <v>45573</v>
      </c>
      <c r="H27" s="336">
        <f>F27+2</f>
        <v>45574</v>
      </c>
      <c r="I27" s="1261"/>
      <c r="J27" s="1186"/>
      <c r="K27" s="1189"/>
      <c r="L27" s="1192"/>
      <c r="M27" s="1060"/>
      <c r="N27" s="999"/>
      <c r="O27" s="1240"/>
      <c r="P27" s="1264"/>
      <c r="Q27" s="1267"/>
      <c r="R27" s="1249"/>
      <c r="S27" s="1252"/>
      <c r="T27" s="1236"/>
      <c r="U27" s="1236"/>
      <c r="V27" s="1236"/>
      <c r="W27" s="1236"/>
      <c r="X27" s="1236"/>
      <c r="Y27" s="1236"/>
      <c r="Z27" s="1309"/>
    </row>
    <row r="28" spans="1:26">
      <c r="A28" s="449" t="s">
        <v>198</v>
      </c>
      <c r="B28" s="722" t="s">
        <v>184</v>
      </c>
      <c r="C28" s="722">
        <f>C20+1</f>
        <v>441</v>
      </c>
      <c r="D28" s="722" t="s">
        <v>169</v>
      </c>
      <c r="E28" s="807" t="s">
        <v>180</v>
      </c>
      <c r="F28" s="804">
        <f>F20+7</f>
        <v>45576</v>
      </c>
      <c r="G28" s="805">
        <f>F28+1</f>
        <v>45577</v>
      </c>
      <c r="H28" s="804">
        <f>F28+2</f>
        <v>45578</v>
      </c>
      <c r="I28" s="1261"/>
      <c r="J28" s="1186"/>
      <c r="K28" s="1189"/>
      <c r="L28" s="1192"/>
      <c r="M28" s="1060"/>
      <c r="N28" s="999"/>
      <c r="O28" s="1240"/>
      <c r="P28" s="1264"/>
      <c r="Q28" s="1267"/>
      <c r="R28" s="1249"/>
      <c r="S28" s="1252"/>
      <c r="T28" s="1236"/>
      <c r="U28" s="1236"/>
      <c r="V28" s="1236"/>
      <c r="W28" s="1236"/>
      <c r="X28" s="1236"/>
      <c r="Y28" s="1236"/>
      <c r="Z28" s="1309"/>
    </row>
    <row r="29" spans="1:26">
      <c r="A29" s="450" t="s">
        <v>199</v>
      </c>
      <c r="B29" s="440" t="s">
        <v>186</v>
      </c>
      <c r="C29" s="440">
        <f>C21+1</f>
        <v>441</v>
      </c>
      <c r="D29" s="440" t="s">
        <v>169</v>
      </c>
      <c r="E29" s="564" t="s">
        <v>187</v>
      </c>
      <c r="F29" s="96">
        <f>SUM(F21+7)</f>
        <v>45572</v>
      </c>
      <c r="G29" s="97">
        <f>F29</f>
        <v>45572</v>
      </c>
      <c r="H29" s="98">
        <f>F29+1</f>
        <v>45573</v>
      </c>
      <c r="I29" s="1261"/>
      <c r="J29" s="1186"/>
      <c r="K29" s="1189"/>
      <c r="L29" s="1192"/>
      <c r="M29" s="1060"/>
      <c r="N29" s="999"/>
      <c r="O29" s="1240"/>
      <c r="P29" s="1264"/>
      <c r="Q29" s="1267"/>
      <c r="R29" s="1249"/>
      <c r="S29" s="1252"/>
      <c r="T29" s="1236"/>
      <c r="U29" s="1236"/>
      <c r="V29" s="1236"/>
      <c r="W29" s="1236"/>
      <c r="X29" s="1236"/>
      <c r="Y29" s="1236"/>
      <c r="Z29" s="1309"/>
    </row>
    <row r="30" spans="1:26">
      <c r="A30" s="451" t="s">
        <v>200</v>
      </c>
      <c r="B30" s="440" t="s">
        <v>184</v>
      </c>
      <c r="C30" s="440">
        <v>440</v>
      </c>
      <c r="D30" s="440" t="s">
        <v>201</v>
      </c>
      <c r="E30" s="845" t="s">
        <v>187</v>
      </c>
      <c r="F30" s="102">
        <f>SUM(F22+7)</f>
        <v>45571</v>
      </c>
      <c r="G30" s="103">
        <f t="shared" ref="G30" si="5">F30+1</f>
        <v>45572</v>
      </c>
      <c r="H30" s="281">
        <f>F30+1</f>
        <v>45572</v>
      </c>
      <c r="I30" s="1262"/>
      <c r="J30" s="1187"/>
      <c r="K30" s="1190"/>
      <c r="L30" s="1193"/>
      <c r="M30" s="1275"/>
      <c r="N30" s="1238"/>
      <c r="O30" s="1241"/>
      <c r="P30" s="1265"/>
      <c r="Q30" s="1268"/>
      <c r="R30" s="1250"/>
      <c r="S30" s="1253"/>
      <c r="T30" s="1237"/>
      <c r="U30" s="1237"/>
      <c r="V30" s="1237"/>
      <c r="W30" s="1237"/>
      <c r="X30" s="1237"/>
      <c r="Y30" s="1237"/>
      <c r="Z30" s="1310"/>
    </row>
    <row r="31" spans="1:26">
      <c r="A31" s="104"/>
      <c r="B31" s="94"/>
      <c r="C31" s="557" t="s">
        <v>149</v>
      </c>
      <c r="D31" s="557" t="s">
        <v>149</v>
      </c>
      <c r="E31" s="94"/>
      <c r="F31" s="96"/>
      <c r="G31" s="96"/>
      <c r="H31" s="96"/>
      <c r="I31" s="310"/>
      <c r="J31" s="310"/>
      <c r="K31" s="310"/>
      <c r="L31" s="310"/>
      <c r="M31" s="542" t="s">
        <v>149</v>
      </c>
      <c r="N31" s="542" t="s">
        <v>149</v>
      </c>
      <c r="O31" s="606" t="s">
        <v>149</v>
      </c>
      <c r="P31" s="650"/>
      <c r="Q31" s="650"/>
      <c r="R31" s="650"/>
      <c r="S31" s="650"/>
      <c r="T31" s="650"/>
      <c r="U31" s="650"/>
      <c r="V31" s="650"/>
      <c r="W31" s="650"/>
      <c r="X31" s="650"/>
      <c r="Y31" s="650"/>
      <c r="Z31" s="650"/>
    </row>
    <row r="32" spans="1:26">
      <c r="A32" s="447" t="s">
        <v>202</v>
      </c>
      <c r="B32" s="282" t="s">
        <v>168</v>
      </c>
      <c r="C32" s="282">
        <f>C24+1</f>
        <v>442</v>
      </c>
      <c r="D32" s="584" t="s">
        <v>169</v>
      </c>
      <c r="E32" s="69" t="s">
        <v>170</v>
      </c>
      <c r="F32" s="70">
        <f>F24+7</f>
        <v>45578</v>
      </c>
      <c r="G32" s="71">
        <f>F32+1</f>
        <v>45579</v>
      </c>
      <c r="H32" s="72">
        <f>F32+4</f>
        <v>45582</v>
      </c>
      <c r="I32" s="1260" t="s">
        <v>408</v>
      </c>
      <c r="J32" s="1185" t="s">
        <v>401</v>
      </c>
      <c r="K32" s="1188">
        <v>442</v>
      </c>
      <c r="L32" s="1191" t="s">
        <v>169</v>
      </c>
      <c r="M32" s="1274">
        <f>(M24+7)</f>
        <v>45588</v>
      </c>
      <c r="N32" s="1197">
        <f>SUM(M32+1)</f>
        <v>45589</v>
      </c>
      <c r="O32" s="1239">
        <f>SUM(O24+7)</f>
        <v>45597</v>
      </c>
      <c r="P32" s="1263" t="s">
        <v>466</v>
      </c>
      <c r="Q32" s="1266"/>
      <c r="R32" s="1248">
        <v>2444</v>
      </c>
      <c r="S32" s="1251" t="s">
        <v>356</v>
      </c>
      <c r="T32" s="1235">
        <f>SUM(T24+7)</f>
        <v>45600</v>
      </c>
      <c r="U32" s="1235">
        <f>SUM(T32+2)</f>
        <v>45602</v>
      </c>
      <c r="V32" s="1235">
        <f>SUM(U32+31)</f>
        <v>45633</v>
      </c>
      <c r="W32" s="1235">
        <f>SUM(V32+7)</f>
        <v>45640</v>
      </c>
      <c r="X32" s="1235">
        <f>SUM(W32-4)</f>
        <v>45636</v>
      </c>
      <c r="Y32" s="1235">
        <f>SUM(X32+7)</f>
        <v>45643</v>
      </c>
      <c r="Z32" s="1308" t="s">
        <v>149</v>
      </c>
    </row>
    <row r="33" spans="1:26">
      <c r="A33" s="448" t="s">
        <v>202</v>
      </c>
      <c r="B33" s="331" t="s">
        <v>168</v>
      </c>
      <c r="C33" s="331">
        <f>C25+1</f>
        <v>442</v>
      </c>
      <c r="D33" s="728" t="s">
        <v>169</v>
      </c>
      <c r="E33" s="77" t="s">
        <v>176</v>
      </c>
      <c r="F33" s="78">
        <f>F25+7</f>
        <v>45581</v>
      </c>
      <c r="G33" s="79">
        <f t="shared" ref="G33" si="6">F33+1</f>
        <v>45582</v>
      </c>
      <c r="H33" s="80">
        <f>F33+1</f>
        <v>45582</v>
      </c>
      <c r="I33" s="1261"/>
      <c r="J33" s="1186"/>
      <c r="K33" s="1189"/>
      <c r="L33" s="1192"/>
      <c r="M33" s="1060"/>
      <c r="N33" s="999"/>
      <c r="O33" s="1240"/>
      <c r="P33" s="1264"/>
      <c r="Q33" s="1267"/>
      <c r="R33" s="1249"/>
      <c r="S33" s="1252"/>
      <c r="T33" s="1236"/>
      <c r="U33" s="1236"/>
      <c r="V33" s="1236"/>
      <c r="W33" s="1236"/>
      <c r="X33" s="1236"/>
      <c r="Y33" s="1236"/>
      <c r="Z33" s="1309"/>
    </row>
    <row r="34" spans="1:26">
      <c r="A34" s="449" t="s">
        <v>203</v>
      </c>
      <c r="B34" s="439" t="s">
        <v>178</v>
      </c>
      <c r="C34" s="439">
        <f>C26+1</f>
        <v>439</v>
      </c>
      <c r="D34" s="588" t="s">
        <v>179</v>
      </c>
      <c r="E34" s="88" t="s">
        <v>180</v>
      </c>
      <c r="F34" s="89">
        <f>F26+7</f>
        <v>45578</v>
      </c>
      <c r="G34" s="90">
        <f>F34+1</f>
        <v>45579</v>
      </c>
      <c r="H34" s="91">
        <f>F34+4</f>
        <v>45582</v>
      </c>
      <c r="I34" s="1261"/>
      <c r="J34" s="1186"/>
      <c r="K34" s="1189"/>
      <c r="L34" s="1192"/>
      <c r="M34" s="1060"/>
      <c r="N34" s="999"/>
      <c r="O34" s="1240"/>
      <c r="P34" s="1264"/>
      <c r="Q34" s="1267"/>
      <c r="R34" s="1249"/>
      <c r="S34" s="1252"/>
      <c r="T34" s="1236"/>
      <c r="U34" s="1236"/>
      <c r="V34" s="1236"/>
      <c r="W34" s="1236"/>
      <c r="X34" s="1236"/>
      <c r="Y34" s="1236"/>
      <c r="Z34" s="1309"/>
    </row>
    <row r="35" spans="1:26">
      <c r="A35" s="494" t="s">
        <v>204</v>
      </c>
      <c r="B35" s="393" t="s">
        <v>182</v>
      </c>
      <c r="C35" s="393">
        <f>C27+1</f>
        <v>440</v>
      </c>
      <c r="D35" s="605" t="s">
        <v>179</v>
      </c>
      <c r="E35" s="88" t="s">
        <v>180</v>
      </c>
      <c r="F35" s="334">
        <f>F27+7</f>
        <v>45579</v>
      </c>
      <c r="G35" s="335">
        <f>F35+1</f>
        <v>45580</v>
      </c>
      <c r="H35" s="336">
        <f>F35+2</f>
        <v>45581</v>
      </c>
      <c r="I35" s="1261"/>
      <c r="J35" s="1186"/>
      <c r="K35" s="1189"/>
      <c r="L35" s="1192"/>
      <c r="M35" s="1060"/>
      <c r="N35" s="999"/>
      <c r="O35" s="1240"/>
      <c r="P35" s="1264"/>
      <c r="Q35" s="1267"/>
      <c r="R35" s="1249"/>
      <c r="S35" s="1252"/>
      <c r="T35" s="1236"/>
      <c r="U35" s="1236"/>
      <c r="V35" s="1236"/>
      <c r="W35" s="1236"/>
      <c r="X35" s="1236"/>
      <c r="Y35" s="1236"/>
      <c r="Z35" s="1309"/>
    </row>
    <row r="36" spans="1:26">
      <c r="A36" s="449" t="s">
        <v>205</v>
      </c>
      <c r="B36" s="393" t="s">
        <v>184</v>
      </c>
      <c r="C36" s="393">
        <f>C28+1</f>
        <v>442</v>
      </c>
      <c r="D36" s="605" t="s">
        <v>169</v>
      </c>
      <c r="E36" s="88" t="s">
        <v>180</v>
      </c>
      <c r="F36" s="334">
        <f>F28+7</f>
        <v>45583</v>
      </c>
      <c r="G36" s="335">
        <f>F36+1</f>
        <v>45584</v>
      </c>
      <c r="H36" s="334">
        <f>F36+2</f>
        <v>45585</v>
      </c>
      <c r="I36" s="1261"/>
      <c r="J36" s="1186"/>
      <c r="K36" s="1189"/>
      <c r="L36" s="1192"/>
      <c r="M36" s="1060"/>
      <c r="N36" s="999"/>
      <c r="O36" s="1240"/>
      <c r="P36" s="1264"/>
      <c r="Q36" s="1267"/>
      <c r="R36" s="1249"/>
      <c r="S36" s="1252"/>
      <c r="T36" s="1236"/>
      <c r="U36" s="1236"/>
      <c r="V36" s="1236"/>
      <c r="W36" s="1236"/>
      <c r="X36" s="1236"/>
      <c r="Y36" s="1236"/>
      <c r="Z36" s="1309"/>
    </row>
    <row r="37" spans="1:26">
      <c r="A37" s="857" t="s">
        <v>206</v>
      </c>
      <c r="B37" s="440" t="s">
        <v>186</v>
      </c>
      <c r="C37" s="440">
        <f>C29+1</f>
        <v>442</v>
      </c>
      <c r="D37" s="590" t="s">
        <v>169</v>
      </c>
      <c r="E37" s="95" t="s">
        <v>187</v>
      </c>
      <c r="F37" s="334">
        <f>SUM(F29+7)</f>
        <v>45579</v>
      </c>
      <c r="G37" s="335">
        <f>F37</f>
        <v>45579</v>
      </c>
      <c r="H37" s="336">
        <f>F37+1</f>
        <v>45580</v>
      </c>
      <c r="I37" s="1261"/>
      <c r="J37" s="1186"/>
      <c r="K37" s="1189"/>
      <c r="L37" s="1192"/>
      <c r="M37" s="1060"/>
      <c r="N37" s="999"/>
      <c r="O37" s="1240"/>
      <c r="P37" s="1264"/>
      <c r="Q37" s="1267"/>
      <c r="R37" s="1249"/>
      <c r="S37" s="1252"/>
      <c r="T37" s="1236"/>
      <c r="U37" s="1236"/>
      <c r="V37" s="1236"/>
      <c r="W37" s="1236"/>
      <c r="X37" s="1236"/>
      <c r="Y37" s="1236"/>
      <c r="Z37" s="1309"/>
    </row>
    <row r="38" spans="1:26">
      <c r="A38" s="451" t="s">
        <v>198</v>
      </c>
      <c r="B38" s="440" t="s">
        <v>184</v>
      </c>
      <c r="C38" s="440">
        <f>C30+1</f>
        <v>441</v>
      </c>
      <c r="D38" s="590" t="s">
        <v>201</v>
      </c>
      <c r="E38" s="101" t="s">
        <v>187</v>
      </c>
      <c r="F38" s="102">
        <f>SUM(F30+7)</f>
        <v>45578</v>
      </c>
      <c r="G38" s="103">
        <f t="shared" ref="G38" si="7">F38+1</f>
        <v>45579</v>
      </c>
      <c r="H38" s="281">
        <f>F38+1</f>
        <v>45579</v>
      </c>
      <c r="I38" s="1262"/>
      <c r="J38" s="1187"/>
      <c r="K38" s="1190"/>
      <c r="L38" s="1193"/>
      <c r="M38" s="1275"/>
      <c r="N38" s="1238"/>
      <c r="O38" s="1241"/>
      <c r="P38" s="1265"/>
      <c r="Q38" s="1268"/>
      <c r="R38" s="1250"/>
      <c r="S38" s="1253"/>
      <c r="T38" s="1237"/>
      <c r="U38" s="1237"/>
      <c r="V38" s="1237"/>
      <c r="W38" s="1237"/>
      <c r="X38" s="1237"/>
      <c r="Y38" s="1237"/>
      <c r="Z38" s="1310"/>
    </row>
    <row r="39" spans="1:26">
      <c r="A39" s="556"/>
      <c r="B39" s="94"/>
      <c r="C39" s="94"/>
      <c r="D39" s="94"/>
      <c r="E39" s="94"/>
      <c r="F39" s="96"/>
      <c r="G39" s="96"/>
      <c r="H39" s="96"/>
      <c r="I39" s="310"/>
      <c r="J39" s="310"/>
      <c r="K39" s="310"/>
      <c r="L39" s="310"/>
      <c r="M39" s="542"/>
      <c r="N39" s="591"/>
      <c r="O39" s="606"/>
      <c r="P39" s="650"/>
      <c r="Q39" s="650"/>
      <c r="R39" s="650"/>
      <c r="S39" s="650"/>
      <c r="T39" s="650"/>
      <c r="U39" s="650"/>
      <c r="V39" s="650"/>
      <c r="W39" s="650"/>
      <c r="X39" s="650"/>
      <c r="Y39" s="650"/>
      <c r="Z39" s="650"/>
    </row>
    <row r="40" spans="1:26">
      <c r="A40" s="447" t="s">
        <v>207</v>
      </c>
      <c r="B40" s="282" t="s">
        <v>168</v>
      </c>
      <c r="C40" s="282">
        <f>C32+1</f>
        <v>443</v>
      </c>
      <c r="D40" s="282" t="s">
        <v>169</v>
      </c>
      <c r="E40" s="69" t="s">
        <v>170</v>
      </c>
      <c r="F40" s="70">
        <f>F32+7</f>
        <v>45585</v>
      </c>
      <c r="G40" s="71">
        <f>F40+1</f>
        <v>45586</v>
      </c>
      <c r="H40" s="72">
        <f>F40+4</f>
        <v>45589</v>
      </c>
      <c r="I40" s="1260" t="s">
        <v>410</v>
      </c>
      <c r="J40" s="1185" t="s">
        <v>401</v>
      </c>
      <c r="K40" s="1188">
        <v>443</v>
      </c>
      <c r="L40" s="1191" t="s">
        <v>169</v>
      </c>
      <c r="M40" s="1194">
        <f>SUM(M32+7)</f>
        <v>45595</v>
      </c>
      <c r="N40" s="1197">
        <f>SUM(M40+1)</f>
        <v>45596</v>
      </c>
      <c r="O40" s="1239">
        <f>SUM(O32+7)</f>
        <v>45604</v>
      </c>
      <c r="P40" s="1263" t="s">
        <v>467</v>
      </c>
      <c r="Q40" s="1266"/>
      <c r="R40" s="1248">
        <v>2445</v>
      </c>
      <c r="S40" s="1251" t="s">
        <v>356</v>
      </c>
      <c r="T40" s="1235">
        <f>SUM(T32+7)</f>
        <v>45607</v>
      </c>
      <c r="U40" s="1235">
        <f>SUM(T40+2)</f>
        <v>45609</v>
      </c>
      <c r="V40" s="1235">
        <f>SUM(U40+31)</f>
        <v>45640</v>
      </c>
      <c r="W40" s="1235">
        <f>SUM(V40+7)</f>
        <v>45647</v>
      </c>
      <c r="X40" s="1235">
        <f>SUM(W40-4)</f>
        <v>45643</v>
      </c>
      <c r="Y40" s="1235">
        <f>SUM(X40+7)</f>
        <v>45650</v>
      </c>
      <c r="Z40" s="1308" t="s">
        <v>149</v>
      </c>
    </row>
    <row r="41" spans="1:26">
      <c r="A41" s="448" t="s">
        <v>207</v>
      </c>
      <c r="B41" s="282" t="s">
        <v>168</v>
      </c>
      <c r="C41" s="282">
        <f>C33+1</f>
        <v>443</v>
      </c>
      <c r="D41" s="282" t="s">
        <v>169</v>
      </c>
      <c r="E41" s="77" t="s">
        <v>176</v>
      </c>
      <c r="F41" s="78">
        <f>F33+7</f>
        <v>45588</v>
      </c>
      <c r="G41" s="79">
        <f t="shared" ref="G41" si="8">F41+1</f>
        <v>45589</v>
      </c>
      <c r="H41" s="80">
        <f>F41+1</f>
        <v>45589</v>
      </c>
      <c r="I41" s="1261"/>
      <c r="J41" s="1186"/>
      <c r="K41" s="1189"/>
      <c r="L41" s="1192"/>
      <c r="M41" s="1195"/>
      <c r="N41" s="999"/>
      <c r="O41" s="1240"/>
      <c r="P41" s="1264"/>
      <c r="Q41" s="1267"/>
      <c r="R41" s="1249"/>
      <c r="S41" s="1252"/>
      <c r="T41" s="1236"/>
      <c r="U41" s="1236"/>
      <c r="V41" s="1236"/>
      <c r="W41" s="1236"/>
      <c r="X41" s="1236"/>
      <c r="Y41" s="1236"/>
      <c r="Z41" s="1309"/>
    </row>
    <row r="42" spans="1:26">
      <c r="A42" s="846" t="s">
        <v>209</v>
      </c>
      <c r="B42" s="393" t="s">
        <v>178</v>
      </c>
      <c r="C42" s="393">
        <f>C34+1</f>
        <v>440</v>
      </c>
      <c r="D42" s="393" t="s">
        <v>179</v>
      </c>
      <c r="E42" s="88" t="s">
        <v>180</v>
      </c>
      <c r="F42" s="334">
        <f>F34+7</f>
        <v>45585</v>
      </c>
      <c r="G42" s="335">
        <f>F42+1</f>
        <v>45586</v>
      </c>
      <c r="H42" s="336">
        <f>F42+4</f>
        <v>45589</v>
      </c>
      <c r="I42" s="1261"/>
      <c r="J42" s="1186"/>
      <c r="K42" s="1189"/>
      <c r="L42" s="1192"/>
      <c r="M42" s="1195"/>
      <c r="N42" s="999"/>
      <c r="O42" s="1240"/>
      <c r="P42" s="1264"/>
      <c r="Q42" s="1267"/>
      <c r="R42" s="1249"/>
      <c r="S42" s="1252"/>
      <c r="T42" s="1236"/>
      <c r="U42" s="1236"/>
      <c r="V42" s="1236"/>
      <c r="W42" s="1236"/>
      <c r="X42" s="1236"/>
      <c r="Y42" s="1236"/>
      <c r="Z42" s="1309"/>
    </row>
    <row r="43" spans="1:26">
      <c r="A43" s="494" t="s">
        <v>210</v>
      </c>
      <c r="B43" s="439" t="s">
        <v>182</v>
      </c>
      <c r="C43" s="439">
        <f>C35+1</f>
        <v>441</v>
      </c>
      <c r="D43" s="439" t="s">
        <v>179</v>
      </c>
      <c r="E43" s="88" t="s">
        <v>180</v>
      </c>
      <c r="F43" s="89">
        <f>F35+7</f>
        <v>45586</v>
      </c>
      <c r="G43" s="90">
        <f>F43+1</f>
        <v>45587</v>
      </c>
      <c r="H43" s="91">
        <f>F43+2</f>
        <v>45588</v>
      </c>
      <c r="I43" s="1261"/>
      <c r="J43" s="1186"/>
      <c r="K43" s="1189"/>
      <c r="L43" s="1192"/>
      <c r="M43" s="1195"/>
      <c r="N43" s="999"/>
      <c r="O43" s="1240"/>
      <c r="P43" s="1264"/>
      <c r="Q43" s="1267"/>
      <c r="R43" s="1249"/>
      <c r="S43" s="1252"/>
      <c r="T43" s="1236"/>
      <c r="U43" s="1236"/>
      <c r="V43" s="1236"/>
      <c r="W43" s="1236"/>
      <c r="X43" s="1236"/>
      <c r="Y43" s="1236"/>
      <c r="Z43" s="1309"/>
    </row>
    <row r="44" spans="1:26">
      <c r="A44" s="449" t="s">
        <v>211</v>
      </c>
      <c r="B44" s="439" t="s">
        <v>184</v>
      </c>
      <c r="C44" s="722">
        <f>C36+1</f>
        <v>443</v>
      </c>
      <c r="D44" s="722" t="s">
        <v>169</v>
      </c>
      <c r="E44" s="803" t="s">
        <v>180</v>
      </c>
      <c r="F44" s="804">
        <f>F36+7</f>
        <v>45590</v>
      </c>
      <c r="G44" s="805">
        <f>F44+1</f>
        <v>45591</v>
      </c>
      <c r="H44" s="804">
        <f>F44+2</f>
        <v>45592</v>
      </c>
      <c r="I44" s="1261"/>
      <c r="J44" s="1186"/>
      <c r="K44" s="1189"/>
      <c r="L44" s="1192"/>
      <c r="M44" s="1195"/>
      <c r="N44" s="999"/>
      <c r="O44" s="1240"/>
      <c r="P44" s="1264"/>
      <c r="Q44" s="1267"/>
      <c r="R44" s="1249"/>
      <c r="S44" s="1252"/>
      <c r="T44" s="1236"/>
      <c r="U44" s="1236"/>
      <c r="V44" s="1236"/>
      <c r="W44" s="1236"/>
      <c r="X44" s="1236"/>
      <c r="Y44" s="1236"/>
      <c r="Z44" s="1309"/>
    </row>
    <row r="45" spans="1:26">
      <c r="A45" s="450" t="s">
        <v>212</v>
      </c>
      <c r="B45" s="440" t="s">
        <v>186</v>
      </c>
      <c r="C45" s="440">
        <f>C37+1</f>
        <v>443</v>
      </c>
      <c r="D45" s="440" t="s">
        <v>169</v>
      </c>
      <c r="E45" s="95" t="s">
        <v>187</v>
      </c>
      <c r="F45" s="96">
        <f>SUM(F37+7)</f>
        <v>45586</v>
      </c>
      <c r="G45" s="97">
        <f>F45</f>
        <v>45586</v>
      </c>
      <c r="H45" s="98">
        <f>F45+1</f>
        <v>45587</v>
      </c>
      <c r="I45" s="1261"/>
      <c r="J45" s="1186"/>
      <c r="K45" s="1189"/>
      <c r="L45" s="1192"/>
      <c r="M45" s="1195"/>
      <c r="N45" s="999"/>
      <c r="O45" s="1240"/>
      <c r="P45" s="1264"/>
      <c r="Q45" s="1267"/>
      <c r="R45" s="1249"/>
      <c r="S45" s="1252"/>
      <c r="T45" s="1236"/>
      <c r="U45" s="1236"/>
      <c r="V45" s="1236"/>
      <c r="W45" s="1236"/>
      <c r="X45" s="1236"/>
      <c r="Y45" s="1236"/>
      <c r="Z45" s="1309"/>
    </row>
    <row r="46" spans="1:26">
      <c r="A46" s="451" t="s">
        <v>213</v>
      </c>
      <c r="B46" s="440" t="s">
        <v>184</v>
      </c>
      <c r="C46" s="440">
        <f>C38+1</f>
        <v>442</v>
      </c>
      <c r="D46" s="440" t="s">
        <v>201</v>
      </c>
      <c r="E46" s="101" t="s">
        <v>187</v>
      </c>
      <c r="F46" s="102">
        <f>SUM(F38+7)</f>
        <v>45585</v>
      </c>
      <c r="G46" s="103">
        <f t="shared" ref="G46" si="9">F46+1</f>
        <v>45586</v>
      </c>
      <c r="H46" s="281">
        <f>F46+1</f>
        <v>45586</v>
      </c>
      <c r="I46" s="1262"/>
      <c r="J46" s="1187"/>
      <c r="K46" s="1190"/>
      <c r="L46" s="1193"/>
      <c r="M46" s="1196"/>
      <c r="N46" s="1238"/>
      <c r="O46" s="1241"/>
      <c r="P46" s="1265"/>
      <c r="Q46" s="1268"/>
      <c r="R46" s="1250"/>
      <c r="S46" s="1253"/>
      <c r="T46" s="1237"/>
      <c r="U46" s="1237"/>
      <c r="V46" s="1237"/>
      <c r="W46" s="1237"/>
      <c r="X46" s="1237"/>
      <c r="Y46" s="1237"/>
      <c r="Z46" s="1310"/>
    </row>
    <row r="47" spans="1:26" ht="15.75" customHeight="1">
      <c r="A47" s="104"/>
      <c r="B47" s="94"/>
      <c r="C47" s="94"/>
      <c r="D47" s="94"/>
      <c r="E47" s="557" t="s">
        <v>149</v>
      </c>
      <c r="F47" s="557"/>
      <c r="G47" s="557"/>
      <c r="H47" s="557"/>
      <c r="I47" s="310"/>
      <c r="J47" s="310"/>
      <c r="K47" s="310"/>
      <c r="L47" s="310"/>
      <c r="M47" s="242"/>
      <c r="N47" s="591"/>
      <c r="O47" s="606"/>
      <c r="P47" s="650"/>
      <c r="Q47" s="650"/>
      <c r="R47" s="650"/>
      <c r="S47" s="650"/>
      <c r="T47" s="650"/>
      <c r="U47" s="650"/>
      <c r="V47" s="650"/>
      <c r="W47" s="650"/>
      <c r="X47" s="650"/>
      <c r="Y47" s="650"/>
      <c r="Z47" s="650"/>
    </row>
    <row r="48" spans="1:26" ht="15.75" customHeight="1">
      <c r="A48" s="447" t="s">
        <v>175</v>
      </c>
      <c r="B48" s="282" t="s">
        <v>168</v>
      </c>
      <c r="C48" s="282">
        <f>C40+1</f>
        <v>444</v>
      </c>
      <c r="D48" s="282" t="s">
        <v>169</v>
      </c>
      <c r="E48" s="562" t="s">
        <v>170</v>
      </c>
      <c r="F48" s="70">
        <f>F40+7</f>
        <v>45592</v>
      </c>
      <c r="G48" s="71">
        <f>F48+1</f>
        <v>45593</v>
      </c>
      <c r="H48" s="72">
        <f>F48+4</f>
        <v>45596</v>
      </c>
      <c r="I48" s="1260" t="s">
        <v>412</v>
      </c>
      <c r="J48" s="1185" t="s">
        <v>401</v>
      </c>
      <c r="K48" s="1188">
        <v>444</v>
      </c>
      <c r="L48" s="1191" t="s">
        <v>169</v>
      </c>
      <c r="M48" s="1194">
        <f>SUM(M40+7)</f>
        <v>45602</v>
      </c>
      <c r="N48" s="1197">
        <f>SUM(M48+1)</f>
        <v>45603</v>
      </c>
      <c r="O48" s="1239">
        <f>SUM(O40+7)</f>
        <v>45611</v>
      </c>
      <c r="P48" s="1263" t="s">
        <v>468</v>
      </c>
      <c r="Q48" s="1266"/>
      <c r="R48" s="1248">
        <v>2446</v>
      </c>
      <c r="S48" s="1251" t="s">
        <v>356</v>
      </c>
      <c r="T48" s="1235">
        <f>SUM(T40+7)</f>
        <v>45614</v>
      </c>
      <c r="U48" s="1235">
        <f>SUM(T48+2)</f>
        <v>45616</v>
      </c>
      <c r="V48" s="1235">
        <f>SUM(U48+31)</f>
        <v>45647</v>
      </c>
      <c r="W48" s="1235">
        <f>SUM(V48+7)</f>
        <v>45654</v>
      </c>
      <c r="X48" s="1235">
        <f>SUM(W48-4)</f>
        <v>45650</v>
      </c>
      <c r="Y48" s="1235">
        <f>SUM(X48+7)</f>
        <v>45657</v>
      </c>
      <c r="Z48" s="1308" t="s">
        <v>149</v>
      </c>
    </row>
    <row r="49" spans="1:26" ht="15.75" customHeight="1">
      <c r="A49" s="448" t="s">
        <v>175</v>
      </c>
      <c r="B49" s="282" t="s">
        <v>168</v>
      </c>
      <c r="C49" s="282">
        <f>C41+1</f>
        <v>444</v>
      </c>
      <c r="D49" s="282" t="s">
        <v>169</v>
      </c>
      <c r="E49" s="563" t="s">
        <v>176</v>
      </c>
      <c r="F49" s="78">
        <f>F41+7</f>
        <v>45595</v>
      </c>
      <c r="G49" s="79">
        <f t="shared" ref="G49" si="10">F49+1</f>
        <v>45596</v>
      </c>
      <c r="H49" s="80">
        <f>F49+1</f>
        <v>45596</v>
      </c>
      <c r="I49" s="1261"/>
      <c r="J49" s="1186"/>
      <c r="K49" s="1189"/>
      <c r="L49" s="1192"/>
      <c r="M49" s="1195"/>
      <c r="N49" s="999"/>
      <c r="O49" s="1240"/>
      <c r="P49" s="1264"/>
      <c r="Q49" s="1267"/>
      <c r="R49" s="1249"/>
      <c r="S49" s="1252"/>
      <c r="T49" s="1236"/>
      <c r="U49" s="1236"/>
      <c r="V49" s="1236"/>
      <c r="W49" s="1236"/>
      <c r="X49" s="1236"/>
      <c r="Y49" s="1236"/>
      <c r="Z49" s="1309"/>
    </row>
    <row r="50" spans="1:26" ht="15.75" customHeight="1">
      <c r="A50" s="449" t="s">
        <v>215</v>
      </c>
      <c r="B50" s="439" t="s">
        <v>178</v>
      </c>
      <c r="C50" s="439">
        <f>C42+1</f>
        <v>441</v>
      </c>
      <c r="D50" s="439" t="s">
        <v>179</v>
      </c>
      <c r="E50" s="554" t="s">
        <v>180</v>
      </c>
      <c r="F50" s="89">
        <f>F42+7</f>
        <v>45592</v>
      </c>
      <c r="G50" s="90">
        <f>F50+1</f>
        <v>45593</v>
      </c>
      <c r="H50" s="91">
        <f>F50+4</f>
        <v>45596</v>
      </c>
      <c r="I50" s="1261"/>
      <c r="J50" s="1186"/>
      <c r="K50" s="1189"/>
      <c r="L50" s="1192"/>
      <c r="M50" s="1195"/>
      <c r="N50" s="999"/>
      <c r="O50" s="1240"/>
      <c r="P50" s="1264"/>
      <c r="Q50" s="1267"/>
      <c r="R50" s="1249"/>
      <c r="S50" s="1252"/>
      <c r="T50" s="1236"/>
      <c r="U50" s="1236"/>
      <c r="V50" s="1236"/>
      <c r="W50" s="1236"/>
      <c r="X50" s="1236"/>
      <c r="Y50" s="1236"/>
      <c r="Z50" s="1309"/>
    </row>
    <row r="51" spans="1:26" ht="15.75" customHeight="1">
      <c r="A51" s="494" t="s">
        <v>216</v>
      </c>
      <c r="B51" s="439" t="s">
        <v>182</v>
      </c>
      <c r="C51" s="439">
        <f>C43+1</f>
        <v>442</v>
      </c>
      <c r="D51" s="439" t="s">
        <v>179</v>
      </c>
      <c r="E51" s="554" t="s">
        <v>180</v>
      </c>
      <c r="F51" s="89">
        <f>F43+7</f>
        <v>45593</v>
      </c>
      <c r="G51" s="90">
        <f>F51+1</f>
        <v>45594</v>
      </c>
      <c r="H51" s="91">
        <f>F51+2</f>
        <v>45595</v>
      </c>
      <c r="I51" s="1261"/>
      <c r="J51" s="1186"/>
      <c r="K51" s="1189"/>
      <c r="L51" s="1192"/>
      <c r="M51" s="1195"/>
      <c r="N51" s="999"/>
      <c r="O51" s="1240"/>
      <c r="P51" s="1264"/>
      <c r="Q51" s="1267"/>
      <c r="R51" s="1249"/>
      <c r="S51" s="1252"/>
      <c r="T51" s="1236"/>
      <c r="U51" s="1236"/>
      <c r="V51" s="1236"/>
      <c r="W51" s="1236"/>
      <c r="X51" s="1236"/>
      <c r="Y51" s="1236"/>
      <c r="Z51" s="1309"/>
    </row>
    <row r="52" spans="1:26" ht="15.75" customHeight="1">
      <c r="A52" s="449" t="s">
        <v>217</v>
      </c>
      <c r="B52" s="439" t="s">
        <v>184</v>
      </c>
      <c r="C52" s="439">
        <f>C44+1</f>
        <v>444</v>
      </c>
      <c r="D52" s="439" t="s">
        <v>169</v>
      </c>
      <c r="E52" s="554" t="s">
        <v>180</v>
      </c>
      <c r="F52" s="89">
        <f>F44+7</f>
        <v>45597</v>
      </c>
      <c r="G52" s="90">
        <f>F52+1</f>
        <v>45598</v>
      </c>
      <c r="H52" s="89">
        <f>F52+2</f>
        <v>45599</v>
      </c>
      <c r="I52" s="1261"/>
      <c r="J52" s="1186"/>
      <c r="K52" s="1189"/>
      <c r="L52" s="1192"/>
      <c r="M52" s="1195"/>
      <c r="N52" s="999"/>
      <c r="O52" s="1240"/>
      <c r="P52" s="1264"/>
      <c r="Q52" s="1267"/>
      <c r="R52" s="1249"/>
      <c r="S52" s="1252"/>
      <c r="T52" s="1236"/>
      <c r="U52" s="1236"/>
      <c r="V52" s="1236"/>
      <c r="W52" s="1236"/>
      <c r="X52" s="1236"/>
      <c r="Y52" s="1236"/>
      <c r="Z52" s="1309"/>
    </row>
    <row r="53" spans="1:26" ht="15.75" customHeight="1">
      <c r="A53" s="450" t="s">
        <v>218</v>
      </c>
      <c r="B53" s="393" t="s">
        <v>186</v>
      </c>
      <c r="C53" s="393">
        <f>C45+1</f>
        <v>444</v>
      </c>
      <c r="D53" s="393" t="s">
        <v>169</v>
      </c>
      <c r="E53" s="564" t="s">
        <v>187</v>
      </c>
      <c r="F53" s="334">
        <f>SUM(F45+7)</f>
        <v>45593</v>
      </c>
      <c r="G53" s="335">
        <f>F53</f>
        <v>45593</v>
      </c>
      <c r="H53" s="336">
        <f>F53+1</f>
        <v>45594</v>
      </c>
      <c r="I53" s="1261"/>
      <c r="J53" s="1186"/>
      <c r="K53" s="1189"/>
      <c r="L53" s="1192"/>
      <c r="M53" s="1195"/>
      <c r="N53" s="999"/>
      <c r="O53" s="1240"/>
      <c r="P53" s="1264"/>
      <c r="Q53" s="1267"/>
      <c r="R53" s="1249"/>
      <c r="S53" s="1252"/>
      <c r="T53" s="1236"/>
      <c r="U53" s="1236"/>
      <c r="V53" s="1236"/>
      <c r="W53" s="1236"/>
      <c r="X53" s="1236"/>
      <c r="Y53" s="1236"/>
      <c r="Z53" s="1309"/>
    </row>
    <row r="54" spans="1:26">
      <c r="A54" s="451" t="s">
        <v>219</v>
      </c>
      <c r="B54" s="440" t="s">
        <v>184</v>
      </c>
      <c r="C54" s="440">
        <f>C46+1</f>
        <v>443</v>
      </c>
      <c r="D54" s="440" t="s">
        <v>201</v>
      </c>
      <c r="E54" s="565" t="s">
        <v>187</v>
      </c>
      <c r="F54" s="102">
        <f>SUM(F46+7)</f>
        <v>45592</v>
      </c>
      <c r="G54" s="103">
        <f t="shared" ref="G54" si="11">F54+1</f>
        <v>45593</v>
      </c>
      <c r="H54" s="281">
        <f>F54+1</f>
        <v>45593</v>
      </c>
      <c r="I54" s="1262"/>
      <c r="J54" s="1187"/>
      <c r="K54" s="1190"/>
      <c r="L54" s="1193"/>
      <c r="M54" s="1196"/>
      <c r="N54" s="1238"/>
      <c r="O54" s="1241"/>
      <c r="P54" s="1265"/>
      <c r="Q54" s="1268"/>
      <c r="R54" s="1250"/>
      <c r="S54" s="1253"/>
      <c r="T54" s="1237"/>
      <c r="U54" s="1237"/>
      <c r="V54" s="1237"/>
      <c r="W54" s="1237"/>
      <c r="X54" s="1237"/>
      <c r="Y54" s="1237"/>
      <c r="Z54" s="1310"/>
    </row>
    <row r="55" spans="1:26">
      <c r="A55" s="556"/>
      <c r="B55" s="94"/>
      <c r="C55" s="94"/>
      <c r="D55" s="94"/>
      <c r="E55" s="94"/>
      <c r="F55" s="96"/>
      <c r="G55" s="96"/>
      <c r="H55" s="96"/>
      <c r="I55" s="310"/>
      <c r="J55" s="310"/>
      <c r="K55" s="310"/>
      <c r="L55" s="310"/>
      <c r="M55" s="242"/>
      <c r="N55" s="591"/>
      <c r="O55" s="606"/>
      <c r="P55" s="650"/>
      <c r="Q55" s="650"/>
      <c r="R55" s="650"/>
      <c r="S55" s="650"/>
      <c r="T55" s="650"/>
      <c r="U55" s="650"/>
      <c r="V55" s="650"/>
      <c r="W55" s="650"/>
      <c r="X55" s="650"/>
      <c r="Y55" s="650"/>
      <c r="Z55" s="650"/>
    </row>
    <row r="56" spans="1:26">
      <c r="A56" s="447" t="s">
        <v>188</v>
      </c>
      <c r="B56" s="282" t="s">
        <v>168</v>
      </c>
      <c r="C56" s="282">
        <f>C48+1</f>
        <v>445</v>
      </c>
      <c r="D56" s="282" t="s">
        <v>169</v>
      </c>
      <c r="E56" s="69" t="s">
        <v>170</v>
      </c>
      <c r="F56" s="70">
        <f>F48+7</f>
        <v>45599</v>
      </c>
      <c r="G56" s="71">
        <f>F56+1</f>
        <v>45600</v>
      </c>
      <c r="H56" s="72">
        <f>F56+4</f>
        <v>45603</v>
      </c>
      <c r="I56" s="1260" t="s">
        <v>414</v>
      </c>
      <c r="J56" s="1185" t="s">
        <v>401</v>
      </c>
      <c r="K56" s="1188">
        <v>445</v>
      </c>
      <c r="L56" s="1191" t="s">
        <v>169</v>
      </c>
      <c r="M56" s="1194">
        <f>SUM(M48+7)</f>
        <v>45609</v>
      </c>
      <c r="N56" s="1197">
        <f>SUM(M56+1)</f>
        <v>45610</v>
      </c>
      <c r="O56" s="1239">
        <f>SUM(O48+7)</f>
        <v>45618</v>
      </c>
      <c r="P56" s="1263" t="s">
        <v>469</v>
      </c>
      <c r="Q56" s="1266"/>
      <c r="R56" s="1248">
        <v>2447</v>
      </c>
      <c r="S56" s="1251" t="s">
        <v>356</v>
      </c>
      <c r="T56" s="1235">
        <f>SUM(T48+7)</f>
        <v>45621</v>
      </c>
      <c r="U56" s="1235">
        <f>SUM(T56+2)</f>
        <v>45623</v>
      </c>
      <c r="V56" s="1235">
        <f>SUM(U56+31)</f>
        <v>45654</v>
      </c>
      <c r="W56" s="1235">
        <f>SUM(V56+7)</f>
        <v>45661</v>
      </c>
      <c r="X56" s="1235">
        <f>SUM(W56-4)</f>
        <v>45657</v>
      </c>
      <c r="Y56" s="1235">
        <f>SUM(X56+7)</f>
        <v>45664</v>
      </c>
      <c r="Z56" s="1308" t="s">
        <v>149</v>
      </c>
    </row>
    <row r="57" spans="1:26">
      <c r="A57" s="448" t="s">
        <v>188</v>
      </c>
      <c r="B57" s="282" t="s">
        <v>168</v>
      </c>
      <c r="C57" s="282">
        <f>C49+1</f>
        <v>445</v>
      </c>
      <c r="D57" s="282" t="s">
        <v>169</v>
      </c>
      <c r="E57" s="77" t="s">
        <v>176</v>
      </c>
      <c r="F57" s="78">
        <f>F49+7</f>
        <v>45602</v>
      </c>
      <c r="G57" s="79">
        <f t="shared" ref="G57" si="12">F57+1</f>
        <v>45603</v>
      </c>
      <c r="H57" s="80">
        <f>F57+1</f>
        <v>45603</v>
      </c>
      <c r="I57" s="1261"/>
      <c r="J57" s="1186"/>
      <c r="K57" s="1189"/>
      <c r="L57" s="1192"/>
      <c r="M57" s="1195"/>
      <c r="N57" s="999"/>
      <c r="O57" s="1240"/>
      <c r="P57" s="1264"/>
      <c r="Q57" s="1267"/>
      <c r="R57" s="1249"/>
      <c r="S57" s="1252"/>
      <c r="T57" s="1236"/>
      <c r="U57" s="1236"/>
      <c r="V57" s="1236"/>
      <c r="W57" s="1236"/>
      <c r="X57" s="1236"/>
      <c r="Y57" s="1236"/>
      <c r="Z57" s="1309"/>
    </row>
    <row r="58" spans="1:26">
      <c r="A58" s="449" t="s">
        <v>221</v>
      </c>
      <c r="B58" s="439" t="s">
        <v>178</v>
      </c>
      <c r="C58" s="439">
        <f>C50+1</f>
        <v>442</v>
      </c>
      <c r="D58" s="439" t="s">
        <v>179</v>
      </c>
      <c r="E58" s="88" t="s">
        <v>180</v>
      </c>
      <c r="F58" s="89">
        <f>F50+7</f>
        <v>45599</v>
      </c>
      <c r="G58" s="90">
        <f>F58+1</f>
        <v>45600</v>
      </c>
      <c r="H58" s="91">
        <f>F58+4</f>
        <v>45603</v>
      </c>
      <c r="I58" s="1261"/>
      <c r="J58" s="1186"/>
      <c r="K58" s="1189"/>
      <c r="L58" s="1192"/>
      <c r="M58" s="1195"/>
      <c r="N58" s="999"/>
      <c r="O58" s="1240"/>
      <c r="P58" s="1264"/>
      <c r="Q58" s="1267"/>
      <c r="R58" s="1249"/>
      <c r="S58" s="1252"/>
      <c r="T58" s="1236"/>
      <c r="U58" s="1236"/>
      <c r="V58" s="1236"/>
      <c r="W58" s="1236"/>
      <c r="X58" s="1236"/>
      <c r="Y58" s="1236"/>
      <c r="Z58" s="1309"/>
    </row>
    <row r="59" spans="1:26">
      <c r="A59" s="494" t="s">
        <v>222</v>
      </c>
      <c r="B59" s="439" t="s">
        <v>182</v>
      </c>
      <c r="C59" s="439">
        <f>C51+1</f>
        <v>443</v>
      </c>
      <c r="D59" s="439" t="s">
        <v>179</v>
      </c>
      <c r="E59" s="88" t="s">
        <v>180</v>
      </c>
      <c r="F59" s="89">
        <f>F51+7</f>
        <v>45600</v>
      </c>
      <c r="G59" s="90">
        <f>F59+1</f>
        <v>45601</v>
      </c>
      <c r="H59" s="91">
        <f>F59+2</f>
        <v>45602</v>
      </c>
      <c r="I59" s="1261"/>
      <c r="J59" s="1186"/>
      <c r="K59" s="1189"/>
      <c r="L59" s="1192"/>
      <c r="M59" s="1195"/>
      <c r="N59" s="999"/>
      <c r="O59" s="1240"/>
      <c r="P59" s="1264"/>
      <c r="Q59" s="1267"/>
      <c r="R59" s="1249"/>
      <c r="S59" s="1252"/>
      <c r="T59" s="1236"/>
      <c r="U59" s="1236"/>
      <c r="V59" s="1236"/>
      <c r="W59" s="1236"/>
      <c r="X59" s="1236"/>
      <c r="Y59" s="1236"/>
      <c r="Z59" s="1309"/>
    </row>
    <row r="60" spans="1:26">
      <c r="A60" s="449" t="s">
        <v>223</v>
      </c>
      <c r="B60" s="439" t="s">
        <v>184</v>
      </c>
      <c r="C60" s="439">
        <f>C52+1</f>
        <v>445</v>
      </c>
      <c r="D60" s="439" t="s">
        <v>169</v>
      </c>
      <c r="E60" s="88" t="s">
        <v>180</v>
      </c>
      <c r="F60" s="89">
        <f>F52+7</f>
        <v>45604</v>
      </c>
      <c r="G60" s="90">
        <f>F60+1</f>
        <v>45605</v>
      </c>
      <c r="H60" s="89">
        <f>F60+2</f>
        <v>45606</v>
      </c>
      <c r="I60" s="1261"/>
      <c r="J60" s="1186"/>
      <c r="K60" s="1189"/>
      <c r="L60" s="1192"/>
      <c r="M60" s="1195"/>
      <c r="N60" s="999"/>
      <c r="O60" s="1240"/>
      <c r="P60" s="1264"/>
      <c r="Q60" s="1267"/>
      <c r="R60" s="1249"/>
      <c r="S60" s="1252"/>
      <c r="T60" s="1236"/>
      <c r="U60" s="1236"/>
      <c r="V60" s="1236"/>
      <c r="W60" s="1236"/>
      <c r="X60" s="1236"/>
      <c r="Y60" s="1236"/>
      <c r="Z60" s="1309"/>
    </row>
    <row r="61" spans="1:26">
      <c r="A61" s="450" t="s">
        <v>185</v>
      </c>
      <c r="B61" s="440" t="s">
        <v>186</v>
      </c>
      <c r="C61" s="440">
        <f>C53+1</f>
        <v>445</v>
      </c>
      <c r="D61" s="440" t="s">
        <v>169</v>
      </c>
      <c r="E61" s="95" t="s">
        <v>187</v>
      </c>
      <c r="F61" s="96">
        <f>SUM(F53+7)</f>
        <v>45600</v>
      </c>
      <c r="G61" s="97">
        <f>F61</f>
        <v>45600</v>
      </c>
      <c r="H61" s="98">
        <f>F61+1</f>
        <v>45601</v>
      </c>
      <c r="I61" s="1261"/>
      <c r="J61" s="1186"/>
      <c r="K61" s="1189"/>
      <c r="L61" s="1192"/>
      <c r="M61" s="1195"/>
      <c r="N61" s="999"/>
      <c r="O61" s="1240"/>
      <c r="P61" s="1264"/>
      <c r="Q61" s="1267"/>
      <c r="R61" s="1249"/>
      <c r="S61" s="1252"/>
      <c r="T61" s="1236"/>
      <c r="U61" s="1236"/>
      <c r="V61" s="1236"/>
      <c r="W61" s="1236"/>
      <c r="X61" s="1236"/>
      <c r="Y61" s="1236"/>
      <c r="Z61" s="1309"/>
    </row>
    <row r="62" spans="1:26">
      <c r="A62" s="451" t="s">
        <v>224</v>
      </c>
      <c r="B62" s="440" t="s">
        <v>184</v>
      </c>
      <c r="C62" s="440">
        <f>C54+1</f>
        <v>444</v>
      </c>
      <c r="D62" s="440" t="s">
        <v>201</v>
      </c>
      <c r="E62" s="101" t="s">
        <v>187</v>
      </c>
      <c r="F62" s="102">
        <f>SUM(F54+7)</f>
        <v>45599</v>
      </c>
      <c r="G62" s="103">
        <f t="shared" ref="G62" si="13">F62+1</f>
        <v>45600</v>
      </c>
      <c r="H62" s="281">
        <f>F62+1</f>
        <v>45600</v>
      </c>
      <c r="I62" s="1262"/>
      <c r="J62" s="1187"/>
      <c r="K62" s="1190"/>
      <c r="L62" s="1193"/>
      <c r="M62" s="1196"/>
      <c r="N62" s="1238"/>
      <c r="O62" s="1241"/>
      <c r="P62" s="1265"/>
      <c r="Q62" s="1268"/>
      <c r="R62" s="1250"/>
      <c r="S62" s="1253"/>
      <c r="T62" s="1237"/>
      <c r="U62" s="1237"/>
      <c r="V62" s="1237"/>
      <c r="W62" s="1237"/>
      <c r="X62" s="1237"/>
      <c r="Y62" s="1237"/>
      <c r="Z62" s="1310"/>
    </row>
    <row r="63" spans="1:26">
      <c r="A63" s="104"/>
      <c r="B63" s="94"/>
      <c r="C63" s="94"/>
      <c r="D63" s="94"/>
      <c r="E63" s="94"/>
      <c r="F63" s="96"/>
      <c r="G63" s="96"/>
      <c r="H63" s="96"/>
      <c r="I63" s="310"/>
      <c r="J63" s="310"/>
      <c r="K63" s="310"/>
      <c r="L63" s="310"/>
      <c r="M63" s="242"/>
      <c r="N63" s="591"/>
      <c r="O63" s="606"/>
      <c r="P63" s="650"/>
      <c r="Q63" s="650"/>
      <c r="R63" s="650"/>
      <c r="S63" s="650"/>
      <c r="T63" s="650"/>
      <c r="U63" s="650"/>
      <c r="V63" s="650"/>
      <c r="W63" s="650"/>
      <c r="X63" s="650"/>
      <c r="Y63" s="650"/>
      <c r="Z63" s="650"/>
    </row>
    <row r="64" spans="1:26">
      <c r="A64" s="811" t="s">
        <v>194</v>
      </c>
      <c r="B64" s="282" t="s">
        <v>168</v>
      </c>
      <c r="C64" s="282">
        <f>C56+1</f>
        <v>446</v>
      </c>
      <c r="D64" s="282" t="s">
        <v>169</v>
      </c>
      <c r="E64" s="69" t="s">
        <v>170</v>
      </c>
      <c r="F64" s="70">
        <f>F56+7</f>
        <v>45606</v>
      </c>
      <c r="G64" s="71">
        <f>F64+1</f>
        <v>45607</v>
      </c>
      <c r="H64" s="72">
        <f>F64+4</f>
        <v>45610</v>
      </c>
      <c r="I64" s="1260" t="s">
        <v>400</v>
      </c>
      <c r="J64" s="1185" t="s">
        <v>401</v>
      </c>
      <c r="K64" s="1188">
        <v>446</v>
      </c>
      <c r="L64" s="1191" t="s">
        <v>169</v>
      </c>
      <c r="M64" s="1194">
        <f>SUM(M56+7)</f>
        <v>45616</v>
      </c>
      <c r="N64" s="1197">
        <f>SUM(M64+1)</f>
        <v>45617</v>
      </c>
      <c r="O64" s="1239">
        <f>SUM(O56+7)</f>
        <v>45625</v>
      </c>
      <c r="P64" s="1263" t="s">
        <v>470</v>
      </c>
      <c r="Q64" s="1266"/>
      <c r="R64" s="1248">
        <v>2448</v>
      </c>
      <c r="S64" s="1251" t="s">
        <v>356</v>
      </c>
      <c r="T64" s="1235">
        <f>SUM(T56+7)</f>
        <v>45628</v>
      </c>
      <c r="U64" s="1235">
        <f>SUM(T64+2)</f>
        <v>45630</v>
      </c>
      <c r="V64" s="1235">
        <f>SUM(U64+31)</f>
        <v>45661</v>
      </c>
      <c r="W64" s="1299">
        <f>SUM(V64+7)</f>
        <v>45668</v>
      </c>
      <c r="X64" s="1302">
        <f>SUM(W64-4)</f>
        <v>45664</v>
      </c>
      <c r="Y64" s="1302">
        <f>SUM(X64+7)</f>
        <v>45671</v>
      </c>
      <c r="Z64" s="1305" t="s">
        <v>149</v>
      </c>
    </row>
    <row r="65" spans="1:26">
      <c r="A65" s="448" t="s">
        <v>194</v>
      </c>
      <c r="B65" s="282" t="s">
        <v>168</v>
      </c>
      <c r="C65" s="282">
        <f>C57+1</f>
        <v>446</v>
      </c>
      <c r="D65" s="282" t="s">
        <v>169</v>
      </c>
      <c r="E65" s="77" t="s">
        <v>176</v>
      </c>
      <c r="F65" s="78">
        <f>F57+7</f>
        <v>45609</v>
      </c>
      <c r="G65" s="79">
        <f t="shared" ref="G65" si="14">F65+1</f>
        <v>45610</v>
      </c>
      <c r="H65" s="80">
        <f>F65+1</f>
        <v>45610</v>
      </c>
      <c r="I65" s="1261"/>
      <c r="J65" s="1186"/>
      <c r="K65" s="1189"/>
      <c r="L65" s="1192"/>
      <c r="M65" s="1195"/>
      <c r="N65" s="999"/>
      <c r="O65" s="1240"/>
      <c r="P65" s="1264"/>
      <c r="Q65" s="1267"/>
      <c r="R65" s="1249"/>
      <c r="S65" s="1252"/>
      <c r="T65" s="1236"/>
      <c r="U65" s="1236"/>
      <c r="V65" s="1236"/>
      <c r="W65" s="1300"/>
      <c r="X65" s="1303"/>
      <c r="Y65" s="1303"/>
      <c r="Z65" s="1306"/>
    </row>
    <row r="66" spans="1:26">
      <c r="A66" s="449" t="s">
        <v>190</v>
      </c>
      <c r="B66" s="439" t="s">
        <v>178</v>
      </c>
      <c r="C66" s="439">
        <f>C58+1</f>
        <v>443</v>
      </c>
      <c r="D66" s="439" t="s">
        <v>179</v>
      </c>
      <c r="E66" s="88" t="s">
        <v>180</v>
      </c>
      <c r="F66" s="89">
        <f>F58+7</f>
        <v>45606</v>
      </c>
      <c r="G66" s="90">
        <f>F66+1</f>
        <v>45607</v>
      </c>
      <c r="H66" s="91">
        <f>F66+4</f>
        <v>45610</v>
      </c>
      <c r="I66" s="1261"/>
      <c r="J66" s="1186"/>
      <c r="K66" s="1189"/>
      <c r="L66" s="1192"/>
      <c r="M66" s="1195"/>
      <c r="N66" s="999"/>
      <c r="O66" s="1240"/>
      <c r="P66" s="1264"/>
      <c r="Q66" s="1267"/>
      <c r="R66" s="1249"/>
      <c r="S66" s="1252"/>
      <c r="T66" s="1236"/>
      <c r="U66" s="1236"/>
      <c r="V66" s="1236"/>
      <c r="W66" s="1300"/>
      <c r="X66" s="1303"/>
      <c r="Y66" s="1303"/>
      <c r="Z66" s="1306"/>
    </row>
    <row r="67" spans="1:26">
      <c r="A67" s="494" t="s">
        <v>226</v>
      </c>
      <c r="B67" s="439" t="s">
        <v>182</v>
      </c>
      <c r="C67" s="439">
        <f>C59+1</f>
        <v>444</v>
      </c>
      <c r="D67" s="439" t="s">
        <v>179</v>
      </c>
      <c r="E67" s="88" t="s">
        <v>180</v>
      </c>
      <c r="F67" s="89">
        <f>F59+7</f>
        <v>45607</v>
      </c>
      <c r="G67" s="90">
        <f>F67+1</f>
        <v>45608</v>
      </c>
      <c r="H67" s="91">
        <f>F67+2</f>
        <v>45609</v>
      </c>
      <c r="I67" s="1261"/>
      <c r="J67" s="1186"/>
      <c r="K67" s="1189"/>
      <c r="L67" s="1192"/>
      <c r="M67" s="1195"/>
      <c r="N67" s="999"/>
      <c r="O67" s="1240"/>
      <c r="P67" s="1264"/>
      <c r="Q67" s="1267"/>
      <c r="R67" s="1249"/>
      <c r="S67" s="1252"/>
      <c r="T67" s="1236"/>
      <c r="U67" s="1236"/>
      <c r="V67" s="1236"/>
      <c r="W67" s="1300"/>
      <c r="X67" s="1303"/>
      <c r="Y67" s="1303"/>
      <c r="Z67" s="1306"/>
    </row>
    <row r="68" spans="1:26">
      <c r="A68" s="449" t="s">
        <v>198</v>
      </c>
      <c r="B68" s="439" t="s">
        <v>184</v>
      </c>
      <c r="C68" s="439">
        <f>C60+1</f>
        <v>446</v>
      </c>
      <c r="D68" s="439" t="s">
        <v>169</v>
      </c>
      <c r="E68" s="88" t="s">
        <v>180</v>
      </c>
      <c r="F68" s="89">
        <f>F60+3</f>
        <v>45607</v>
      </c>
      <c r="G68" s="90">
        <f>F68+1</f>
        <v>45608</v>
      </c>
      <c r="H68" s="89">
        <f>F68+2</f>
        <v>45609</v>
      </c>
      <c r="I68" s="1261"/>
      <c r="J68" s="1186"/>
      <c r="K68" s="1189"/>
      <c r="L68" s="1192"/>
      <c r="M68" s="1195"/>
      <c r="N68" s="999"/>
      <c r="O68" s="1240"/>
      <c r="P68" s="1264"/>
      <c r="Q68" s="1267"/>
      <c r="R68" s="1249"/>
      <c r="S68" s="1252"/>
      <c r="T68" s="1236"/>
      <c r="U68" s="1236"/>
      <c r="V68" s="1236"/>
      <c r="W68" s="1300"/>
      <c r="X68" s="1303"/>
      <c r="Y68" s="1303"/>
      <c r="Z68" s="1306"/>
    </row>
    <row r="69" spans="1:26">
      <c r="A69" s="450" t="s">
        <v>193</v>
      </c>
      <c r="B69" s="440" t="s">
        <v>186</v>
      </c>
      <c r="C69" s="440">
        <f>C61+1</f>
        <v>446</v>
      </c>
      <c r="D69" s="440" t="s">
        <v>169</v>
      </c>
      <c r="E69" s="95" t="s">
        <v>187</v>
      </c>
      <c r="F69" s="96">
        <f>SUM(F61+7)</f>
        <v>45607</v>
      </c>
      <c r="G69" s="97">
        <f>F69</f>
        <v>45607</v>
      </c>
      <c r="H69" s="98">
        <f>F69+1</f>
        <v>45608</v>
      </c>
      <c r="I69" s="1261"/>
      <c r="J69" s="1186"/>
      <c r="K69" s="1189"/>
      <c r="L69" s="1192"/>
      <c r="M69" s="1195"/>
      <c r="N69" s="999"/>
      <c r="O69" s="1240"/>
      <c r="P69" s="1264"/>
      <c r="Q69" s="1267"/>
      <c r="R69" s="1249"/>
      <c r="S69" s="1252"/>
      <c r="T69" s="1236"/>
      <c r="U69" s="1236"/>
      <c r="V69" s="1236"/>
      <c r="W69" s="1300"/>
      <c r="X69" s="1303"/>
      <c r="Y69" s="1303"/>
      <c r="Z69" s="1306"/>
    </row>
    <row r="70" spans="1:26">
      <c r="A70" s="451" t="s">
        <v>217</v>
      </c>
      <c r="B70" s="440" t="s">
        <v>184</v>
      </c>
      <c r="C70" s="440">
        <f>C62+1</f>
        <v>445</v>
      </c>
      <c r="D70" s="440" t="s">
        <v>201</v>
      </c>
      <c r="E70" s="101" t="s">
        <v>187</v>
      </c>
      <c r="F70" s="102">
        <f>SUM(F62+7)</f>
        <v>45606</v>
      </c>
      <c r="G70" s="103">
        <f t="shared" ref="G70" si="15">F70+1</f>
        <v>45607</v>
      </c>
      <c r="H70" s="281">
        <f>F70+1</f>
        <v>45607</v>
      </c>
      <c r="I70" s="1262"/>
      <c r="J70" s="1187"/>
      <c r="K70" s="1190"/>
      <c r="L70" s="1193"/>
      <c r="M70" s="1196"/>
      <c r="N70" s="1238"/>
      <c r="O70" s="1241"/>
      <c r="P70" s="1265"/>
      <c r="Q70" s="1268"/>
      <c r="R70" s="1250"/>
      <c r="S70" s="1253"/>
      <c r="T70" s="1237"/>
      <c r="U70" s="1237"/>
      <c r="V70" s="1237"/>
      <c r="W70" s="1301"/>
      <c r="X70" s="1304"/>
      <c r="Y70" s="1304"/>
      <c r="Z70" s="1307"/>
    </row>
    <row r="71" spans="1:26">
      <c r="A71" s="858"/>
      <c r="B71" s="94"/>
      <c r="C71" s="94"/>
      <c r="D71" s="94"/>
      <c r="E71" s="94"/>
      <c r="F71" s="96"/>
      <c r="G71" s="96"/>
      <c r="H71" s="96"/>
      <c r="I71" s="310"/>
      <c r="J71" s="310"/>
      <c r="K71" s="310"/>
      <c r="L71" s="310"/>
      <c r="M71" s="242"/>
      <c r="N71" s="670"/>
      <c r="O71" s="745"/>
      <c r="P71" s="650"/>
      <c r="Q71" s="650"/>
      <c r="R71" s="650"/>
      <c r="S71" s="650"/>
      <c r="T71" s="859"/>
      <c r="U71" s="859"/>
      <c r="V71" s="859"/>
      <c r="W71" s="859"/>
      <c r="X71" s="859"/>
      <c r="Y71" s="859"/>
      <c r="Z71" s="650"/>
    </row>
    <row r="72" spans="1:26">
      <c r="A72" s="447" t="s">
        <v>202</v>
      </c>
      <c r="B72" s="282" t="s">
        <v>168</v>
      </c>
      <c r="C72" s="282">
        <f>C64+1</f>
        <v>447</v>
      </c>
      <c r="D72" s="282" t="s">
        <v>169</v>
      </c>
      <c r="E72" s="69" t="s">
        <v>170</v>
      </c>
      <c r="F72" s="70">
        <f>F64+7</f>
        <v>45613</v>
      </c>
      <c r="G72" s="71">
        <f>F72+1</f>
        <v>45614</v>
      </c>
      <c r="H72" s="72">
        <f>F72+4</f>
        <v>45617</v>
      </c>
      <c r="I72" s="1182" t="s">
        <v>404</v>
      </c>
      <c r="J72" s="1185" t="s">
        <v>401</v>
      </c>
      <c r="K72" s="1188">
        <v>447</v>
      </c>
      <c r="L72" s="1191" t="s">
        <v>169</v>
      </c>
      <c r="M72" s="1194">
        <f>SUM(M64+7)</f>
        <v>45623</v>
      </c>
      <c r="N72" s="1197">
        <f>SUM(M72+1)</f>
        <v>45624</v>
      </c>
      <c r="O72" s="1239">
        <f>SUM(O64+7)</f>
        <v>45632</v>
      </c>
      <c r="P72" s="1263" t="s">
        <v>471</v>
      </c>
      <c r="Q72" s="1266"/>
      <c r="R72" s="1248">
        <v>2449</v>
      </c>
      <c r="S72" s="1251" t="s">
        <v>356</v>
      </c>
      <c r="T72" s="1235">
        <f>SUM(T64+7)</f>
        <v>45635</v>
      </c>
      <c r="U72" s="1235">
        <f>SUM(T72+2)</f>
        <v>45637</v>
      </c>
      <c r="V72" s="1235">
        <f>SUM(U72+31)</f>
        <v>45668</v>
      </c>
      <c r="W72" s="1299">
        <f>SUM(V72+7)</f>
        <v>45675</v>
      </c>
      <c r="X72" s="1302">
        <f>SUM(W72-4)</f>
        <v>45671</v>
      </c>
      <c r="Y72" s="1302">
        <f>SUM(X72+7)</f>
        <v>45678</v>
      </c>
      <c r="Z72" s="1305" t="s">
        <v>149</v>
      </c>
    </row>
    <row r="73" spans="1:26">
      <c r="A73" s="448" t="s">
        <v>202</v>
      </c>
      <c r="B73" s="282" t="s">
        <v>168</v>
      </c>
      <c r="C73" s="282">
        <f>C65+1</f>
        <v>447</v>
      </c>
      <c r="D73" s="282" t="s">
        <v>169</v>
      </c>
      <c r="E73" s="77" t="s">
        <v>176</v>
      </c>
      <c r="F73" s="78">
        <f>F65+7</f>
        <v>45616</v>
      </c>
      <c r="G73" s="79">
        <f t="shared" ref="G73" si="16">F73+1</f>
        <v>45617</v>
      </c>
      <c r="H73" s="80">
        <f>F73+1</f>
        <v>45617</v>
      </c>
      <c r="I73" s="1183"/>
      <c r="J73" s="1186"/>
      <c r="K73" s="1189"/>
      <c r="L73" s="1192"/>
      <c r="M73" s="1195"/>
      <c r="N73" s="999"/>
      <c r="O73" s="1240"/>
      <c r="P73" s="1264"/>
      <c r="Q73" s="1267"/>
      <c r="R73" s="1249"/>
      <c r="S73" s="1252"/>
      <c r="T73" s="1236"/>
      <c r="U73" s="1236"/>
      <c r="V73" s="1236"/>
      <c r="W73" s="1300"/>
      <c r="X73" s="1303"/>
      <c r="Y73" s="1303"/>
      <c r="Z73" s="1306"/>
    </row>
    <row r="74" spans="1:26">
      <c r="A74" s="449" t="s">
        <v>228</v>
      </c>
      <c r="B74" s="439" t="s">
        <v>178</v>
      </c>
      <c r="C74" s="439">
        <f>C66+1</f>
        <v>444</v>
      </c>
      <c r="D74" s="439" t="s">
        <v>179</v>
      </c>
      <c r="E74" s="88" t="s">
        <v>180</v>
      </c>
      <c r="F74" s="89">
        <f>F66+7</f>
        <v>45613</v>
      </c>
      <c r="G74" s="90">
        <f>F74+1</f>
        <v>45614</v>
      </c>
      <c r="H74" s="91">
        <f>F74+4</f>
        <v>45617</v>
      </c>
      <c r="I74" s="1183"/>
      <c r="J74" s="1186"/>
      <c r="K74" s="1189"/>
      <c r="L74" s="1192"/>
      <c r="M74" s="1195"/>
      <c r="N74" s="999"/>
      <c r="O74" s="1240"/>
      <c r="P74" s="1264"/>
      <c r="Q74" s="1267"/>
      <c r="R74" s="1249"/>
      <c r="S74" s="1252"/>
      <c r="T74" s="1236"/>
      <c r="U74" s="1236"/>
      <c r="V74" s="1236"/>
      <c r="W74" s="1300"/>
      <c r="X74" s="1303"/>
      <c r="Y74" s="1303"/>
      <c r="Z74" s="1306"/>
    </row>
    <row r="75" spans="1:26">
      <c r="A75" s="494" t="s">
        <v>229</v>
      </c>
      <c r="B75" s="439" t="s">
        <v>182</v>
      </c>
      <c r="C75" s="439">
        <f>C67+1</f>
        <v>445</v>
      </c>
      <c r="D75" s="439" t="s">
        <v>179</v>
      </c>
      <c r="E75" s="88" t="s">
        <v>180</v>
      </c>
      <c r="F75" s="89">
        <f>F67+7</f>
        <v>45614</v>
      </c>
      <c r="G75" s="90">
        <f>F75+1</f>
        <v>45615</v>
      </c>
      <c r="H75" s="91">
        <f>F75+2</f>
        <v>45616</v>
      </c>
      <c r="I75" s="1183"/>
      <c r="J75" s="1186"/>
      <c r="K75" s="1189"/>
      <c r="L75" s="1192"/>
      <c r="M75" s="1195"/>
      <c r="N75" s="999"/>
      <c r="O75" s="1240"/>
      <c r="P75" s="1264"/>
      <c r="Q75" s="1267"/>
      <c r="R75" s="1249"/>
      <c r="S75" s="1252"/>
      <c r="T75" s="1236"/>
      <c r="U75" s="1236"/>
      <c r="V75" s="1236"/>
      <c r="W75" s="1300"/>
      <c r="X75" s="1303"/>
      <c r="Y75" s="1303"/>
      <c r="Z75" s="1306"/>
    </row>
    <row r="76" spans="1:26">
      <c r="A76" s="449" t="s">
        <v>213</v>
      </c>
      <c r="B76" s="439" t="s">
        <v>184</v>
      </c>
      <c r="C76" s="439">
        <f>C68+1</f>
        <v>447</v>
      </c>
      <c r="D76" s="439" t="s">
        <v>169</v>
      </c>
      <c r="E76" s="88" t="s">
        <v>180</v>
      </c>
      <c r="F76" s="89">
        <f>F68+3</f>
        <v>45610</v>
      </c>
      <c r="G76" s="90">
        <f>F76+1</f>
        <v>45611</v>
      </c>
      <c r="H76" s="89">
        <f>F76+2</f>
        <v>45612</v>
      </c>
      <c r="I76" s="1183"/>
      <c r="J76" s="1186"/>
      <c r="K76" s="1189"/>
      <c r="L76" s="1192"/>
      <c r="M76" s="1195"/>
      <c r="N76" s="999"/>
      <c r="O76" s="1240"/>
      <c r="P76" s="1264"/>
      <c r="Q76" s="1267"/>
      <c r="R76" s="1249"/>
      <c r="S76" s="1252"/>
      <c r="T76" s="1236"/>
      <c r="U76" s="1236"/>
      <c r="V76" s="1236"/>
      <c r="W76" s="1300"/>
      <c r="X76" s="1303"/>
      <c r="Y76" s="1303"/>
      <c r="Z76" s="1306"/>
    </row>
    <row r="77" spans="1:26">
      <c r="A77" s="450" t="s">
        <v>199</v>
      </c>
      <c r="B77" s="440" t="s">
        <v>186</v>
      </c>
      <c r="C77" s="440">
        <f>C69+1</f>
        <v>447</v>
      </c>
      <c r="D77" s="440" t="s">
        <v>169</v>
      </c>
      <c r="E77" s="95" t="s">
        <v>187</v>
      </c>
      <c r="F77" s="96">
        <f>SUM(F69+7)</f>
        <v>45614</v>
      </c>
      <c r="G77" s="97">
        <f>F77</f>
        <v>45614</v>
      </c>
      <c r="H77" s="98">
        <f>F77+1</f>
        <v>45615</v>
      </c>
      <c r="I77" s="1183"/>
      <c r="J77" s="1186"/>
      <c r="K77" s="1189"/>
      <c r="L77" s="1192"/>
      <c r="M77" s="1195"/>
      <c r="N77" s="999"/>
      <c r="O77" s="1240"/>
      <c r="P77" s="1264"/>
      <c r="Q77" s="1267"/>
      <c r="R77" s="1249"/>
      <c r="S77" s="1252"/>
      <c r="T77" s="1236"/>
      <c r="U77" s="1236"/>
      <c r="V77" s="1236"/>
      <c r="W77" s="1300"/>
      <c r="X77" s="1303"/>
      <c r="Y77" s="1303"/>
      <c r="Z77" s="1306"/>
    </row>
    <row r="78" spans="1:26">
      <c r="A78" s="451" t="s">
        <v>230</v>
      </c>
      <c r="B78" s="440" t="s">
        <v>184</v>
      </c>
      <c r="C78" s="440">
        <f>C70+1</f>
        <v>446</v>
      </c>
      <c r="D78" s="440" t="s">
        <v>201</v>
      </c>
      <c r="E78" s="101" t="s">
        <v>187</v>
      </c>
      <c r="F78" s="102">
        <f>SUM(F70+7)</f>
        <v>45613</v>
      </c>
      <c r="G78" s="103">
        <f t="shared" ref="G78" si="17">F78+1</f>
        <v>45614</v>
      </c>
      <c r="H78" s="281">
        <f>F78+1</f>
        <v>45614</v>
      </c>
      <c r="I78" s="1184"/>
      <c r="J78" s="1187"/>
      <c r="K78" s="1190"/>
      <c r="L78" s="1193"/>
      <c r="M78" s="1196"/>
      <c r="N78" s="1238"/>
      <c r="O78" s="1241"/>
      <c r="P78" s="1265"/>
      <c r="Q78" s="1268"/>
      <c r="R78" s="1250"/>
      <c r="S78" s="1253"/>
      <c r="T78" s="1237"/>
      <c r="U78" s="1237"/>
      <c r="V78" s="1237"/>
      <c r="W78" s="1301"/>
      <c r="X78" s="1304"/>
      <c r="Y78" s="1304"/>
      <c r="Z78" s="1307"/>
    </row>
    <row r="79" spans="1:26">
      <c r="A79" s="104"/>
      <c r="B79" s="94"/>
      <c r="C79" s="94"/>
      <c r="D79" s="94"/>
      <c r="E79" s="94"/>
      <c r="F79" s="96"/>
      <c r="G79" s="96"/>
      <c r="H79" s="96"/>
      <c r="I79" s="310"/>
      <c r="J79" s="310"/>
      <c r="K79" s="310"/>
      <c r="L79" s="310"/>
      <c r="M79" s="242"/>
      <c r="N79" s="670"/>
      <c r="O79" s="745"/>
      <c r="P79" s="650"/>
      <c r="Q79" s="650"/>
      <c r="R79" s="650"/>
      <c r="S79" s="650"/>
      <c r="T79" s="859"/>
      <c r="U79" s="859"/>
      <c r="V79" s="859"/>
      <c r="W79" s="859"/>
      <c r="X79" s="859"/>
      <c r="Y79" s="859"/>
      <c r="Z79" s="650"/>
    </row>
    <row r="80" spans="1:26">
      <c r="A80" s="447" t="s">
        <v>207</v>
      </c>
      <c r="B80" s="282" t="s">
        <v>168</v>
      </c>
      <c r="C80" s="282">
        <f>C72+1</f>
        <v>448</v>
      </c>
      <c r="D80" s="282" t="s">
        <v>169</v>
      </c>
      <c r="E80" s="69" t="s">
        <v>170</v>
      </c>
      <c r="F80" s="70">
        <f>F72+7</f>
        <v>45620</v>
      </c>
      <c r="G80" s="71">
        <f>F80+1</f>
        <v>45621</v>
      </c>
      <c r="H80" s="72">
        <f>F80+4</f>
        <v>45624</v>
      </c>
      <c r="I80" s="1182" t="s">
        <v>408</v>
      </c>
      <c r="J80" s="1185" t="s">
        <v>401</v>
      </c>
      <c r="K80" s="1188">
        <v>448</v>
      </c>
      <c r="L80" s="1191" t="s">
        <v>169</v>
      </c>
      <c r="M80" s="1194">
        <f>SUM(M72+7)</f>
        <v>45630</v>
      </c>
      <c r="N80" s="1197">
        <f>SUM(M80+1)</f>
        <v>45631</v>
      </c>
      <c r="O80" s="1239">
        <f>SUM(O72+7)</f>
        <v>45639</v>
      </c>
      <c r="P80" s="1242" t="s">
        <v>472</v>
      </c>
      <c r="Q80" s="1245"/>
      <c r="R80" s="1248">
        <v>2450</v>
      </c>
      <c r="S80" s="1251" t="s">
        <v>356</v>
      </c>
      <c r="T80" s="1235">
        <f>SUM(T72+7)</f>
        <v>45642</v>
      </c>
      <c r="U80" s="1235">
        <f>SUM(T80+2)</f>
        <v>45644</v>
      </c>
      <c r="V80" s="1235">
        <f>SUM(U80+31)</f>
        <v>45675</v>
      </c>
      <c r="W80" s="1299">
        <f>SUM(V80+7)</f>
        <v>45682</v>
      </c>
      <c r="X80" s="1302">
        <f>SUM(W80-4)</f>
        <v>45678</v>
      </c>
      <c r="Y80" s="1302">
        <f>SUM(X80+7)</f>
        <v>45685</v>
      </c>
      <c r="Z80" s="1305" t="s">
        <v>149</v>
      </c>
    </row>
    <row r="81" spans="1:26">
      <c r="A81" s="448" t="s">
        <v>207</v>
      </c>
      <c r="B81" s="282" t="s">
        <v>168</v>
      </c>
      <c r="C81" s="282">
        <f>C73+1</f>
        <v>448</v>
      </c>
      <c r="D81" s="282" t="s">
        <v>169</v>
      </c>
      <c r="E81" s="77" t="s">
        <v>176</v>
      </c>
      <c r="F81" s="78">
        <f>F73+7</f>
        <v>45623</v>
      </c>
      <c r="G81" s="79">
        <f t="shared" ref="G81" si="18">F81+1</f>
        <v>45624</v>
      </c>
      <c r="H81" s="80">
        <f>F81+1</f>
        <v>45624</v>
      </c>
      <c r="I81" s="1183"/>
      <c r="J81" s="1186"/>
      <c r="K81" s="1189"/>
      <c r="L81" s="1192"/>
      <c r="M81" s="1195"/>
      <c r="N81" s="999"/>
      <c r="O81" s="1240"/>
      <c r="P81" s="1243"/>
      <c r="Q81" s="1246"/>
      <c r="R81" s="1249"/>
      <c r="S81" s="1252"/>
      <c r="T81" s="1236"/>
      <c r="U81" s="1236"/>
      <c r="V81" s="1236"/>
      <c r="W81" s="1300"/>
      <c r="X81" s="1303"/>
      <c r="Y81" s="1303"/>
      <c r="Z81" s="1306"/>
    </row>
    <row r="82" spans="1:26">
      <c r="A82" s="449" t="s">
        <v>177</v>
      </c>
      <c r="B82" s="439" t="s">
        <v>178</v>
      </c>
      <c r="C82" s="439">
        <f>C74+1</f>
        <v>445</v>
      </c>
      <c r="D82" s="439" t="s">
        <v>179</v>
      </c>
      <c r="E82" s="88" t="s">
        <v>180</v>
      </c>
      <c r="F82" s="89">
        <f>F74+7</f>
        <v>45620</v>
      </c>
      <c r="G82" s="90">
        <f>F82+1</f>
        <v>45621</v>
      </c>
      <c r="H82" s="91">
        <f>F82+4</f>
        <v>45624</v>
      </c>
      <c r="I82" s="1183"/>
      <c r="J82" s="1186"/>
      <c r="K82" s="1189"/>
      <c r="L82" s="1192"/>
      <c r="M82" s="1195"/>
      <c r="N82" s="999"/>
      <c r="O82" s="1240"/>
      <c r="P82" s="1243"/>
      <c r="Q82" s="1246"/>
      <c r="R82" s="1249"/>
      <c r="S82" s="1252"/>
      <c r="T82" s="1236"/>
      <c r="U82" s="1236"/>
      <c r="V82" s="1236"/>
      <c r="W82" s="1300"/>
      <c r="X82" s="1303"/>
      <c r="Y82" s="1303"/>
      <c r="Z82" s="1306"/>
    </row>
    <row r="83" spans="1:26">
      <c r="A83" s="494" t="s">
        <v>232</v>
      </c>
      <c r="B83" s="439" t="s">
        <v>182</v>
      </c>
      <c r="C83" s="439">
        <f>C75+1</f>
        <v>446</v>
      </c>
      <c r="D83" s="439" t="s">
        <v>179</v>
      </c>
      <c r="E83" s="88" t="s">
        <v>180</v>
      </c>
      <c r="F83" s="89">
        <f>F75+7</f>
        <v>45621</v>
      </c>
      <c r="G83" s="90">
        <f>F83+1</f>
        <v>45622</v>
      </c>
      <c r="H83" s="91">
        <f>F83+2</f>
        <v>45623</v>
      </c>
      <c r="I83" s="1183"/>
      <c r="J83" s="1186"/>
      <c r="K83" s="1189"/>
      <c r="L83" s="1192"/>
      <c r="M83" s="1195"/>
      <c r="N83" s="999"/>
      <c r="O83" s="1240"/>
      <c r="P83" s="1243"/>
      <c r="Q83" s="1246"/>
      <c r="R83" s="1249"/>
      <c r="S83" s="1252"/>
      <c r="T83" s="1236"/>
      <c r="U83" s="1236"/>
      <c r="V83" s="1236"/>
      <c r="W83" s="1300"/>
      <c r="X83" s="1303"/>
      <c r="Y83" s="1303"/>
      <c r="Z83" s="1306"/>
    </row>
    <row r="84" spans="1:26">
      <c r="A84" s="449" t="s">
        <v>219</v>
      </c>
      <c r="B84" s="439" t="s">
        <v>184</v>
      </c>
      <c r="C84" s="439">
        <f>C76+1</f>
        <v>448</v>
      </c>
      <c r="D84" s="439" t="s">
        <v>169</v>
      </c>
      <c r="E84" s="88" t="s">
        <v>180</v>
      </c>
      <c r="F84" s="89">
        <f>F76+3</f>
        <v>45613</v>
      </c>
      <c r="G84" s="90">
        <f>F84+1</f>
        <v>45614</v>
      </c>
      <c r="H84" s="89">
        <f>F84+2</f>
        <v>45615</v>
      </c>
      <c r="I84" s="1183"/>
      <c r="J84" s="1186"/>
      <c r="K84" s="1189"/>
      <c r="L84" s="1192"/>
      <c r="M84" s="1195"/>
      <c r="N84" s="999"/>
      <c r="O84" s="1240"/>
      <c r="P84" s="1243"/>
      <c r="Q84" s="1246"/>
      <c r="R84" s="1249"/>
      <c r="S84" s="1252"/>
      <c r="T84" s="1236"/>
      <c r="U84" s="1236"/>
      <c r="V84" s="1236"/>
      <c r="W84" s="1300"/>
      <c r="X84" s="1303"/>
      <c r="Y84" s="1303"/>
      <c r="Z84" s="1306"/>
    </row>
    <row r="85" spans="1:26">
      <c r="A85" s="450" t="s">
        <v>233</v>
      </c>
      <c r="B85" s="440" t="s">
        <v>186</v>
      </c>
      <c r="C85" s="440">
        <f>C77+1</f>
        <v>448</v>
      </c>
      <c r="D85" s="440" t="s">
        <v>169</v>
      </c>
      <c r="E85" s="95" t="s">
        <v>187</v>
      </c>
      <c r="F85" s="96">
        <f>SUM(F77+7)</f>
        <v>45621</v>
      </c>
      <c r="G85" s="97">
        <f>F85</f>
        <v>45621</v>
      </c>
      <c r="H85" s="98">
        <f>F85+1</f>
        <v>45622</v>
      </c>
      <c r="I85" s="1183"/>
      <c r="J85" s="1186"/>
      <c r="K85" s="1189"/>
      <c r="L85" s="1192"/>
      <c r="M85" s="1195"/>
      <c r="N85" s="999"/>
      <c r="O85" s="1240"/>
      <c r="P85" s="1243"/>
      <c r="Q85" s="1246"/>
      <c r="R85" s="1249"/>
      <c r="S85" s="1252"/>
      <c r="T85" s="1236"/>
      <c r="U85" s="1236"/>
      <c r="V85" s="1236"/>
      <c r="W85" s="1300"/>
      <c r="X85" s="1303"/>
      <c r="Y85" s="1303"/>
      <c r="Z85" s="1306"/>
    </row>
    <row r="86" spans="1:26">
      <c r="A86" s="451" t="s">
        <v>198</v>
      </c>
      <c r="B86" s="440" t="s">
        <v>184</v>
      </c>
      <c r="C86" s="440">
        <f>C78+1</f>
        <v>447</v>
      </c>
      <c r="D86" s="440" t="s">
        <v>201</v>
      </c>
      <c r="E86" s="101" t="s">
        <v>187</v>
      </c>
      <c r="F86" s="102">
        <f>SUM(F78+7)</f>
        <v>45620</v>
      </c>
      <c r="G86" s="103">
        <f t="shared" ref="G86" si="19">F86+1</f>
        <v>45621</v>
      </c>
      <c r="H86" s="281">
        <f>F86+1</f>
        <v>45621</v>
      </c>
      <c r="I86" s="1184"/>
      <c r="J86" s="1187"/>
      <c r="K86" s="1190"/>
      <c r="L86" s="1193"/>
      <c r="M86" s="1196"/>
      <c r="N86" s="1238"/>
      <c r="O86" s="1241"/>
      <c r="P86" s="1244"/>
      <c r="Q86" s="1247"/>
      <c r="R86" s="1250"/>
      <c r="S86" s="1253"/>
      <c r="T86" s="1237"/>
      <c r="U86" s="1237"/>
      <c r="V86" s="1237"/>
      <c r="W86" s="1301"/>
      <c r="X86" s="1304"/>
      <c r="Y86" s="1304"/>
      <c r="Z86" s="1307"/>
    </row>
    <row r="87" spans="1:26">
      <c r="I87" s="592" t="s">
        <v>149</v>
      </c>
      <c r="J87" s="592" t="s">
        <v>149</v>
      </c>
      <c r="K87" s="592" t="s">
        <v>149</v>
      </c>
      <c r="L87" s="592" t="s">
        <v>149</v>
      </c>
      <c r="M87" s="592" t="s">
        <v>149</v>
      </c>
      <c r="N87" s="592" t="s">
        <v>149</v>
      </c>
      <c r="O87" s="592" t="s">
        <v>149</v>
      </c>
      <c r="P87" s="592" t="s">
        <v>149</v>
      </c>
      <c r="Q87" s="592" t="s">
        <v>149</v>
      </c>
      <c r="R87" s="592" t="s">
        <v>149</v>
      </c>
      <c r="S87" s="592" t="s">
        <v>149</v>
      </c>
      <c r="T87" s="592" t="s">
        <v>149</v>
      </c>
      <c r="U87" s="592" t="s">
        <v>149</v>
      </c>
      <c r="V87" s="592" t="s">
        <v>149</v>
      </c>
      <c r="W87" s="592" t="s">
        <v>149</v>
      </c>
      <c r="X87" s="592" t="s">
        <v>149</v>
      </c>
      <c r="Y87" s="592"/>
      <c r="Z87" s="592" t="s">
        <v>149</v>
      </c>
    </row>
    <row r="88" spans="1:26">
      <c r="A88" s="512" t="s">
        <v>234</v>
      </c>
      <c r="B88" s="513"/>
      <c r="C88" s="513"/>
      <c r="D88" s="513"/>
      <c r="E88" s="514" t="s">
        <v>149</v>
      </c>
      <c r="F88" s="513" t="s">
        <v>149</v>
      </c>
      <c r="G88" s="513" t="s">
        <v>149</v>
      </c>
      <c r="H88" s="513" t="s">
        <v>149</v>
      </c>
      <c r="I88" s="513" t="s">
        <v>149</v>
      </c>
      <c r="J88" s="513" t="s">
        <v>149</v>
      </c>
      <c r="K88" s="513" t="s">
        <v>149</v>
      </c>
      <c r="L88" s="513" t="s">
        <v>149</v>
      </c>
      <c r="M88" s="513" t="s">
        <v>149</v>
      </c>
      <c r="N88" s="513" t="s">
        <v>149</v>
      </c>
      <c r="O88" s="513" t="s">
        <v>149</v>
      </c>
      <c r="P88" s="513" t="s">
        <v>149</v>
      </c>
      <c r="Q88" s="513" t="s">
        <v>149</v>
      </c>
      <c r="R88" s="513" t="s">
        <v>149</v>
      </c>
      <c r="S88" s="513" t="s">
        <v>149</v>
      </c>
      <c r="T88" s="513" t="s">
        <v>149</v>
      </c>
      <c r="U88" s="513" t="s">
        <v>149</v>
      </c>
      <c r="V88" s="513" t="s">
        <v>149</v>
      </c>
      <c r="W88" s="513" t="s">
        <v>149</v>
      </c>
      <c r="X88" s="513" t="s">
        <v>149</v>
      </c>
      <c r="Y88" s="513"/>
      <c r="Z88" s="515" t="s">
        <v>149</v>
      </c>
    </row>
    <row r="89" spans="1:26">
      <c r="A89" s="515" t="s">
        <v>149</v>
      </c>
      <c r="B89" s="515" t="s">
        <v>149</v>
      </c>
      <c r="C89" s="515" t="s">
        <v>149</v>
      </c>
      <c r="D89" s="515" t="s">
        <v>149</v>
      </c>
      <c r="E89" s="514" t="s">
        <v>149</v>
      </c>
      <c r="F89" s="515" t="s">
        <v>149</v>
      </c>
      <c r="G89" s="515" t="s">
        <v>149</v>
      </c>
      <c r="H89" s="515" t="s">
        <v>149</v>
      </c>
      <c r="I89" s="515" t="s">
        <v>149</v>
      </c>
      <c r="J89" s="515" t="s">
        <v>149</v>
      </c>
      <c r="K89" s="515" t="s">
        <v>149</v>
      </c>
      <c r="L89" s="515" t="s">
        <v>149</v>
      </c>
      <c r="M89" s="515" t="s">
        <v>149</v>
      </c>
      <c r="N89" s="515" t="s">
        <v>149</v>
      </c>
      <c r="O89" s="515" t="s">
        <v>149</v>
      </c>
      <c r="P89" s="515" t="s">
        <v>149</v>
      </c>
      <c r="Q89" s="515" t="s">
        <v>149</v>
      </c>
      <c r="R89" s="515" t="s">
        <v>149</v>
      </c>
      <c r="S89" s="515" t="s">
        <v>149</v>
      </c>
      <c r="T89" s="515" t="s">
        <v>149</v>
      </c>
      <c r="U89" s="515" t="s">
        <v>149</v>
      </c>
      <c r="V89" s="515" t="s">
        <v>149</v>
      </c>
      <c r="W89" s="515" t="s">
        <v>149</v>
      </c>
      <c r="X89" s="515" t="s">
        <v>149</v>
      </c>
      <c r="Y89" s="515"/>
      <c r="Z89" s="515" t="s">
        <v>149</v>
      </c>
    </row>
    <row r="90" spans="1:26">
      <c r="A90" s="988" t="s">
        <v>235</v>
      </c>
      <c r="B90" s="989"/>
      <c r="C90" s="989"/>
      <c r="D90" s="989"/>
      <c r="E90" s="989"/>
      <c r="F90" s="990"/>
      <c r="G90" s="2178" t="s">
        <v>236</v>
      </c>
      <c r="H90" s="2179"/>
      <c r="I90" s="2179"/>
      <c r="J90" s="2179"/>
      <c r="K90" s="2179"/>
      <c r="L90" s="2179"/>
      <c r="M90" s="2179"/>
      <c r="N90" s="2179"/>
      <c r="O90" s="2179"/>
      <c r="P90" s="2179"/>
      <c r="Q90" s="2179"/>
      <c r="R90" s="2179"/>
      <c r="S90" s="2179"/>
      <c r="T90" s="2179"/>
      <c r="U90" s="2179"/>
      <c r="V90" s="2179"/>
      <c r="W90" s="2179"/>
      <c r="X90" s="2179"/>
      <c r="Y90" s="2179"/>
      <c r="Z90" s="2180"/>
    </row>
    <row r="91" spans="1:26">
      <c r="A91" s="2188" t="s">
        <v>149</v>
      </c>
      <c r="B91" s="2189"/>
      <c r="C91" s="2189"/>
      <c r="D91" s="2189"/>
      <c r="E91" s="2189"/>
      <c r="F91" s="2190"/>
      <c r="G91" s="918" t="s">
        <v>149</v>
      </c>
      <c r="H91" s="919"/>
      <c r="I91" s="919"/>
      <c r="J91" s="919"/>
      <c r="K91" s="919"/>
      <c r="L91" s="919"/>
      <c r="M91" s="919"/>
      <c r="N91" s="919"/>
      <c r="O91" s="919"/>
      <c r="P91" s="919"/>
      <c r="Q91" s="919"/>
      <c r="R91" s="919"/>
      <c r="S91" s="919"/>
      <c r="T91" s="919"/>
      <c r="U91" s="919"/>
      <c r="V91" s="919"/>
      <c r="W91" s="919"/>
      <c r="X91" s="919"/>
      <c r="Y91" s="919"/>
      <c r="Z91" s="920"/>
    </row>
    <row r="92" spans="1:26">
      <c r="A92" s="2188" t="s">
        <v>149</v>
      </c>
      <c r="B92" s="2189"/>
      <c r="C92" s="2189"/>
      <c r="D92" s="2189"/>
      <c r="E92" s="2189"/>
      <c r="F92" s="2190"/>
      <c r="G92" s="918" t="s">
        <v>149</v>
      </c>
      <c r="H92" s="919"/>
      <c r="I92" s="919"/>
      <c r="J92" s="919"/>
      <c r="K92" s="919"/>
      <c r="L92" s="919"/>
      <c r="M92" s="919"/>
      <c r="N92" s="919"/>
      <c r="O92" s="919"/>
      <c r="P92" s="919"/>
      <c r="Q92" s="919"/>
      <c r="R92" s="919"/>
      <c r="S92" s="919"/>
      <c r="T92" s="919"/>
      <c r="U92" s="919"/>
      <c r="V92" s="919"/>
      <c r="W92" s="919"/>
      <c r="X92" s="919"/>
      <c r="Y92" s="919"/>
      <c r="Z92" s="920"/>
    </row>
    <row r="93" spans="1:26">
      <c r="A93" s="2188" t="s">
        <v>149</v>
      </c>
      <c r="B93" s="2189"/>
      <c r="C93" s="2189"/>
      <c r="D93" s="2189"/>
      <c r="E93" s="2189"/>
      <c r="F93" s="2190"/>
      <c r="G93" s="2178" t="s">
        <v>149</v>
      </c>
      <c r="H93" s="2179"/>
      <c r="I93" s="2179"/>
      <c r="J93" s="2179"/>
      <c r="K93" s="2179"/>
      <c r="L93" s="2179"/>
      <c r="M93" s="2179"/>
      <c r="N93" s="2179"/>
      <c r="O93" s="2179"/>
      <c r="P93" s="2179"/>
      <c r="Q93" s="2179"/>
      <c r="R93" s="2179"/>
      <c r="S93" s="2179"/>
      <c r="T93" s="2179"/>
      <c r="U93" s="2179"/>
      <c r="V93" s="2179"/>
      <c r="W93" s="2179"/>
      <c r="X93" s="2179"/>
      <c r="Y93" s="2179"/>
      <c r="Z93" s="2180"/>
    </row>
    <row r="94" spans="1:26">
      <c r="A94" s="2188" t="s">
        <v>149</v>
      </c>
      <c r="B94" s="2189"/>
      <c r="C94" s="2189"/>
      <c r="D94" s="2189"/>
      <c r="E94" s="2189"/>
      <c r="F94" s="2190"/>
      <c r="G94" s="1311" t="s">
        <v>149</v>
      </c>
      <c r="H94" s="1171"/>
      <c r="I94" s="1171"/>
      <c r="J94" s="1171"/>
      <c r="K94" s="1171"/>
      <c r="L94" s="1171"/>
      <c r="M94" s="1171"/>
      <c r="N94" s="1171"/>
      <c r="O94" s="1171"/>
      <c r="P94" s="1171"/>
      <c r="Q94" s="1171"/>
      <c r="R94" s="1171"/>
      <c r="S94" s="1171"/>
      <c r="T94" s="1171"/>
      <c r="U94" s="1171"/>
      <c r="V94" s="1171"/>
      <c r="W94" s="1171"/>
      <c r="X94" s="1171"/>
      <c r="Y94" s="1171"/>
      <c r="Z94" s="1172"/>
    </row>
    <row r="95" spans="1:26">
      <c r="A95" s="2188" t="s">
        <v>149</v>
      </c>
      <c r="B95" s="2189"/>
      <c r="C95" s="2189"/>
      <c r="D95" s="2189"/>
      <c r="E95" s="2189"/>
      <c r="F95" s="2190"/>
      <c r="G95" s="918" t="s">
        <v>149</v>
      </c>
      <c r="H95" s="919"/>
      <c r="I95" s="919"/>
      <c r="J95" s="919"/>
      <c r="K95" s="919"/>
      <c r="L95" s="919"/>
      <c r="M95" s="919"/>
      <c r="N95" s="919"/>
      <c r="O95" s="919"/>
      <c r="P95" s="919"/>
      <c r="Q95" s="919"/>
      <c r="R95" s="919"/>
      <c r="S95" s="919"/>
      <c r="T95" s="919"/>
      <c r="U95" s="919"/>
      <c r="V95" s="919"/>
      <c r="W95" s="919"/>
      <c r="X95" s="919"/>
      <c r="Y95" s="919"/>
      <c r="Z95" s="920"/>
    </row>
    <row r="96" spans="1:26">
      <c r="A96" s="2191" t="s">
        <v>149</v>
      </c>
      <c r="B96" s="2189"/>
      <c r="C96" s="2189"/>
      <c r="D96" s="2189"/>
      <c r="E96" s="2189"/>
      <c r="F96" s="2190"/>
      <c r="G96" s="1021" t="s">
        <v>149</v>
      </c>
      <c r="H96" s="1022"/>
      <c r="I96" s="1022"/>
      <c r="J96" s="1022"/>
      <c r="K96" s="1022"/>
      <c r="L96" s="1022"/>
      <c r="M96" s="1022"/>
      <c r="N96" s="1022"/>
      <c r="O96" s="1022"/>
      <c r="P96" s="1022"/>
      <c r="Q96" s="1022"/>
      <c r="R96" s="1022"/>
      <c r="S96" s="1022"/>
      <c r="T96" s="1022"/>
      <c r="U96" s="1022"/>
      <c r="V96" s="1022"/>
      <c r="W96" s="1022"/>
      <c r="X96" s="1022"/>
      <c r="Y96" s="1022"/>
      <c r="Z96" s="1023"/>
    </row>
    <row r="97" spans="1:26">
      <c r="A97" s="515" t="s">
        <v>149</v>
      </c>
      <c r="B97" s="515" t="s">
        <v>149</v>
      </c>
      <c r="C97" s="515" t="s">
        <v>149</v>
      </c>
      <c r="D97" s="515" t="s">
        <v>149</v>
      </c>
      <c r="E97" s="515" t="s">
        <v>149</v>
      </c>
      <c r="F97" s="515" t="s">
        <v>149</v>
      </c>
      <c r="G97" s="515" t="s">
        <v>149</v>
      </c>
      <c r="H97" s="515" t="s">
        <v>149</v>
      </c>
      <c r="I97" s="515" t="s">
        <v>149</v>
      </c>
      <c r="J97" s="515" t="s">
        <v>149</v>
      </c>
      <c r="K97" s="515" t="s">
        <v>149</v>
      </c>
      <c r="L97" s="515" t="s">
        <v>149</v>
      </c>
      <c r="M97" s="515" t="s">
        <v>149</v>
      </c>
      <c r="N97" s="515" t="s">
        <v>149</v>
      </c>
      <c r="O97" s="515" t="s">
        <v>149</v>
      </c>
      <c r="P97" s="515" t="s">
        <v>149</v>
      </c>
      <c r="Q97" s="515" t="s">
        <v>149</v>
      </c>
      <c r="R97" s="515" t="s">
        <v>149</v>
      </c>
      <c r="S97" s="515" t="s">
        <v>149</v>
      </c>
      <c r="T97" s="515" t="s">
        <v>149</v>
      </c>
      <c r="U97" s="515" t="s">
        <v>149</v>
      </c>
      <c r="V97" s="515" t="s">
        <v>149</v>
      </c>
      <c r="W97" s="515" t="s">
        <v>149</v>
      </c>
      <c r="X97" s="515" t="s">
        <v>149</v>
      </c>
      <c r="Y97" s="515"/>
      <c r="Z97" s="515" t="s">
        <v>149</v>
      </c>
    </row>
    <row r="98" spans="1:26">
      <c r="A98" s="515" t="s">
        <v>149</v>
      </c>
      <c r="B98" s="515" t="s">
        <v>149</v>
      </c>
      <c r="C98" s="515" t="s">
        <v>149</v>
      </c>
      <c r="D98" s="515" t="s">
        <v>149</v>
      </c>
      <c r="E98" s="515" t="s">
        <v>149</v>
      </c>
      <c r="F98" s="515" t="s">
        <v>149</v>
      </c>
      <c r="G98" s="515" t="s">
        <v>149</v>
      </c>
      <c r="H98" s="515" t="s">
        <v>149</v>
      </c>
      <c r="I98" s="515" t="s">
        <v>149</v>
      </c>
      <c r="J98" s="515" t="s">
        <v>149</v>
      </c>
      <c r="K98" s="515" t="s">
        <v>149</v>
      </c>
      <c r="L98" s="515" t="s">
        <v>149</v>
      </c>
      <c r="M98" s="515" t="s">
        <v>149</v>
      </c>
      <c r="N98" s="515" t="s">
        <v>149</v>
      </c>
      <c r="O98" s="515" t="s">
        <v>149</v>
      </c>
      <c r="P98" s="515" t="s">
        <v>149</v>
      </c>
      <c r="Q98" s="515" t="s">
        <v>149</v>
      </c>
      <c r="R98" s="515" t="s">
        <v>149</v>
      </c>
      <c r="S98" s="515" t="s">
        <v>149</v>
      </c>
      <c r="T98" s="515" t="s">
        <v>149</v>
      </c>
      <c r="U98" s="515" t="s">
        <v>149</v>
      </c>
      <c r="V98" s="515" t="s">
        <v>149</v>
      </c>
      <c r="W98" s="515" t="s">
        <v>149</v>
      </c>
      <c r="X98" s="515" t="s">
        <v>149</v>
      </c>
      <c r="Y98" s="515"/>
      <c r="Z98" s="515" t="s">
        <v>149</v>
      </c>
    </row>
    <row r="99" spans="1:26" ht="15.75">
      <c r="A99" s="533" t="s">
        <v>242</v>
      </c>
      <c r="B99" s="533"/>
      <c r="C99" s="514" t="s">
        <v>149</v>
      </c>
      <c r="D99" s="514" t="s">
        <v>149</v>
      </c>
      <c r="E99" s="515" t="s">
        <v>149</v>
      </c>
      <c r="F99" s="514" t="s">
        <v>149</v>
      </c>
      <c r="G99" s="514" t="s">
        <v>149</v>
      </c>
      <c r="H99" s="514" t="s">
        <v>149</v>
      </c>
      <c r="I99" s="514" t="s">
        <v>149</v>
      </c>
      <c r="J99" s="514" t="s">
        <v>149</v>
      </c>
      <c r="K99" s="514" t="s">
        <v>149</v>
      </c>
      <c r="L99" s="514" t="s">
        <v>149</v>
      </c>
      <c r="M99" s="514" t="s">
        <v>149</v>
      </c>
      <c r="N99" s="514" t="s">
        <v>149</v>
      </c>
      <c r="O99" s="514" t="s">
        <v>149</v>
      </c>
      <c r="P99" s="514" t="s">
        <v>149</v>
      </c>
      <c r="Q99" s="514" t="s">
        <v>149</v>
      </c>
      <c r="R99" s="514" t="s">
        <v>149</v>
      </c>
      <c r="S99" s="514" t="s">
        <v>149</v>
      </c>
      <c r="T99" s="514" t="s">
        <v>149</v>
      </c>
      <c r="U99" s="514" t="s">
        <v>149</v>
      </c>
      <c r="V99" s="514" t="s">
        <v>149</v>
      </c>
      <c r="W99" s="514" t="s">
        <v>149</v>
      </c>
      <c r="X99" s="514" t="s">
        <v>149</v>
      </c>
      <c r="Y99" s="514"/>
      <c r="Z99" s="515" t="s">
        <v>149</v>
      </c>
    </row>
    <row r="100" spans="1:26" ht="15.75">
      <c r="A100" s="533" t="s">
        <v>243</v>
      </c>
      <c r="B100" s="514" t="s">
        <v>149</v>
      </c>
      <c r="C100" s="514" t="s">
        <v>149</v>
      </c>
      <c r="D100" s="514" t="s">
        <v>149</v>
      </c>
      <c r="E100" s="515" t="s">
        <v>149</v>
      </c>
      <c r="F100" s="533" t="s">
        <v>149</v>
      </c>
      <c r="G100" s="514" t="s">
        <v>149</v>
      </c>
      <c r="H100" s="533" t="s">
        <v>244</v>
      </c>
      <c r="I100" s="533"/>
      <c r="J100" s="514" t="s">
        <v>149</v>
      </c>
      <c r="K100" s="514" t="s">
        <v>149</v>
      </c>
      <c r="L100" s="514" t="s">
        <v>149</v>
      </c>
      <c r="M100" s="514" t="s">
        <v>149</v>
      </c>
      <c r="N100" s="514" t="s">
        <v>149</v>
      </c>
      <c r="O100" s="514" t="s">
        <v>149</v>
      </c>
      <c r="P100" s="514" t="s">
        <v>149</v>
      </c>
      <c r="Q100" s="514" t="s">
        <v>149</v>
      </c>
      <c r="R100" s="514" t="s">
        <v>149</v>
      </c>
      <c r="S100" s="514" t="s">
        <v>149</v>
      </c>
      <c r="T100" s="514" t="s">
        <v>149</v>
      </c>
      <c r="U100" s="514" t="s">
        <v>149</v>
      </c>
      <c r="V100" s="514" t="s">
        <v>149</v>
      </c>
      <c r="W100" s="514" t="s">
        <v>149</v>
      </c>
      <c r="X100" s="514" t="s">
        <v>149</v>
      </c>
      <c r="Y100" s="514"/>
      <c r="Z100" s="515" t="s">
        <v>149</v>
      </c>
    </row>
    <row r="101" spans="1:26" ht="15.75">
      <c r="A101" s="533" t="s">
        <v>245</v>
      </c>
      <c r="B101" s="514" t="s">
        <v>149</v>
      </c>
      <c r="C101" s="514" t="s">
        <v>149</v>
      </c>
      <c r="D101" s="514" t="s">
        <v>149</v>
      </c>
      <c r="E101" s="515" t="s">
        <v>149</v>
      </c>
      <c r="F101" s="533" t="s">
        <v>149</v>
      </c>
      <c r="G101" s="514" t="s">
        <v>149</v>
      </c>
      <c r="H101" s="533" t="s">
        <v>246</v>
      </c>
      <c r="I101" s="514" t="s">
        <v>149</v>
      </c>
      <c r="J101" s="514" t="s">
        <v>149</v>
      </c>
      <c r="K101" s="514" t="s">
        <v>149</v>
      </c>
      <c r="L101" s="514" t="s">
        <v>149</v>
      </c>
      <c r="M101" s="514" t="s">
        <v>149</v>
      </c>
      <c r="N101" s="514" t="s">
        <v>149</v>
      </c>
      <c r="O101" s="514" t="s">
        <v>149</v>
      </c>
      <c r="P101" s="514" t="s">
        <v>149</v>
      </c>
      <c r="Q101" s="514" t="s">
        <v>149</v>
      </c>
      <c r="R101" s="514" t="s">
        <v>149</v>
      </c>
      <c r="S101" s="514" t="s">
        <v>149</v>
      </c>
      <c r="T101" s="514" t="s">
        <v>149</v>
      </c>
      <c r="U101" s="514" t="s">
        <v>149</v>
      </c>
      <c r="V101" s="514" t="s">
        <v>149</v>
      </c>
      <c r="W101" s="514" t="s">
        <v>149</v>
      </c>
      <c r="X101" s="514" t="s">
        <v>149</v>
      </c>
      <c r="Y101" s="514"/>
      <c r="Z101" s="515" t="s">
        <v>149</v>
      </c>
    </row>
    <row r="102" spans="1:26">
      <c r="A102" s="515" t="s">
        <v>247</v>
      </c>
      <c r="B102" s="515"/>
      <c r="C102" s="515" t="s">
        <v>149</v>
      </c>
      <c r="D102" s="515" t="s">
        <v>149</v>
      </c>
      <c r="E102" s="515" t="s">
        <v>149</v>
      </c>
      <c r="F102" s="515" t="s">
        <v>149</v>
      </c>
      <c r="G102" s="515" t="s">
        <v>149</v>
      </c>
      <c r="H102" s="515" t="s">
        <v>248</v>
      </c>
      <c r="I102" s="515" t="s">
        <v>149</v>
      </c>
      <c r="J102" s="515" t="s">
        <v>149</v>
      </c>
      <c r="K102" s="515" t="s">
        <v>149</v>
      </c>
      <c r="L102" s="515" t="s">
        <v>149</v>
      </c>
      <c r="M102" s="515" t="s">
        <v>149</v>
      </c>
      <c r="N102" s="515" t="s">
        <v>149</v>
      </c>
      <c r="O102" s="515" t="s">
        <v>149</v>
      </c>
      <c r="P102" s="515" t="s">
        <v>149</v>
      </c>
      <c r="Q102" s="515" t="s">
        <v>149</v>
      </c>
      <c r="R102" s="515" t="s">
        <v>149</v>
      </c>
      <c r="S102" s="515" t="s">
        <v>149</v>
      </c>
      <c r="T102" s="515" t="s">
        <v>149</v>
      </c>
      <c r="U102" s="515" t="s">
        <v>149</v>
      </c>
      <c r="V102" s="515" t="s">
        <v>149</v>
      </c>
      <c r="W102" s="515" t="s">
        <v>149</v>
      </c>
      <c r="X102" s="515" t="s">
        <v>149</v>
      </c>
      <c r="Y102" s="515"/>
      <c r="Z102" s="515" t="s">
        <v>149</v>
      </c>
    </row>
    <row r="103" spans="1:26">
      <c r="A103" s="659" t="s">
        <v>249</v>
      </c>
      <c r="B103" s="515" t="s">
        <v>149</v>
      </c>
      <c r="C103" s="515" t="s">
        <v>149</v>
      </c>
      <c r="D103" s="515" t="s">
        <v>149</v>
      </c>
      <c r="E103" s="515" t="s">
        <v>149</v>
      </c>
      <c r="F103" s="515" t="s">
        <v>149</v>
      </c>
      <c r="G103" s="515" t="s">
        <v>149</v>
      </c>
      <c r="H103" s="659" t="s">
        <v>250</v>
      </c>
      <c r="I103" s="535"/>
      <c r="J103" s="515" t="s">
        <v>149</v>
      </c>
      <c r="K103" s="515" t="s">
        <v>149</v>
      </c>
      <c r="L103" s="515" t="s">
        <v>149</v>
      </c>
      <c r="M103" s="515" t="s">
        <v>149</v>
      </c>
      <c r="N103" s="515" t="s">
        <v>149</v>
      </c>
      <c r="O103" s="515" t="s">
        <v>149</v>
      </c>
      <c r="P103" s="515" t="s">
        <v>149</v>
      </c>
      <c r="Q103" s="515" t="s">
        <v>149</v>
      </c>
      <c r="R103" s="515" t="s">
        <v>149</v>
      </c>
      <c r="S103" s="515" t="s">
        <v>149</v>
      </c>
      <c r="T103" s="515" t="s">
        <v>149</v>
      </c>
      <c r="U103" s="515" t="s">
        <v>149</v>
      </c>
      <c r="V103" s="515" t="s">
        <v>149</v>
      </c>
      <c r="W103" s="515" t="s">
        <v>149</v>
      </c>
      <c r="X103" s="515" t="s">
        <v>149</v>
      </c>
      <c r="Y103" s="515"/>
      <c r="Z103" s="515" t="s">
        <v>149</v>
      </c>
    </row>
    <row r="104" spans="1:26">
      <c r="A104" s="515" t="s">
        <v>149</v>
      </c>
      <c r="B104" s="515" t="s">
        <v>149</v>
      </c>
      <c r="C104" s="515" t="s">
        <v>149</v>
      </c>
      <c r="D104" s="515" t="s">
        <v>149</v>
      </c>
      <c r="E104" s="515" t="s">
        <v>149</v>
      </c>
      <c r="F104" s="515" t="s">
        <v>149</v>
      </c>
      <c r="G104" s="515" t="s">
        <v>149</v>
      </c>
      <c r="H104" s="515" t="s">
        <v>149</v>
      </c>
      <c r="I104" s="515" t="s">
        <v>149</v>
      </c>
      <c r="J104" s="515" t="s">
        <v>149</v>
      </c>
      <c r="K104" s="515" t="s">
        <v>149</v>
      </c>
      <c r="L104" s="515" t="s">
        <v>149</v>
      </c>
      <c r="M104" s="515" t="s">
        <v>149</v>
      </c>
      <c r="N104" s="515" t="s">
        <v>149</v>
      </c>
      <c r="O104" s="515" t="s">
        <v>149</v>
      </c>
      <c r="P104" s="515" t="s">
        <v>149</v>
      </c>
      <c r="Q104" s="515" t="s">
        <v>149</v>
      </c>
      <c r="R104" s="515" t="s">
        <v>149</v>
      </c>
      <c r="S104" s="515" t="s">
        <v>149</v>
      </c>
      <c r="T104" s="515" t="s">
        <v>149</v>
      </c>
      <c r="U104" s="515" t="s">
        <v>149</v>
      </c>
      <c r="V104" s="515" t="s">
        <v>149</v>
      </c>
      <c r="W104" s="515" t="s">
        <v>149</v>
      </c>
      <c r="X104" s="515" t="s">
        <v>149</v>
      </c>
      <c r="Y104" s="515"/>
      <c r="Z104" s="515" t="s">
        <v>149</v>
      </c>
    </row>
    <row r="105" spans="1:26">
      <c r="A105" s="515" t="s">
        <v>251</v>
      </c>
      <c r="B105" s="515"/>
      <c r="C105" s="515" t="s">
        <v>149</v>
      </c>
      <c r="D105" s="515" t="s">
        <v>149</v>
      </c>
      <c r="E105" s="515" t="s">
        <v>149</v>
      </c>
      <c r="F105" s="515" t="s">
        <v>149</v>
      </c>
      <c r="G105" s="515" t="s">
        <v>149</v>
      </c>
      <c r="H105" s="515" t="s">
        <v>252</v>
      </c>
      <c r="I105" s="515"/>
      <c r="J105" s="515" t="s">
        <v>149</v>
      </c>
      <c r="K105" s="515" t="s">
        <v>149</v>
      </c>
      <c r="L105" s="515" t="s">
        <v>149</v>
      </c>
      <c r="M105" s="515" t="s">
        <v>149</v>
      </c>
      <c r="N105" s="515" t="s">
        <v>149</v>
      </c>
      <c r="O105" s="515" t="s">
        <v>149</v>
      </c>
      <c r="P105" s="515" t="s">
        <v>149</v>
      </c>
      <c r="Q105" s="515" t="s">
        <v>149</v>
      </c>
      <c r="R105" s="515" t="s">
        <v>149</v>
      </c>
      <c r="S105" s="515" t="s">
        <v>149</v>
      </c>
      <c r="T105" s="515" t="s">
        <v>149</v>
      </c>
      <c r="U105" s="515" t="s">
        <v>149</v>
      </c>
      <c r="V105" s="515" t="s">
        <v>149</v>
      </c>
      <c r="W105" s="515" t="s">
        <v>149</v>
      </c>
      <c r="X105" s="515" t="s">
        <v>149</v>
      </c>
      <c r="Y105" s="515"/>
      <c r="Z105" s="515" t="s">
        <v>149</v>
      </c>
    </row>
    <row r="106" spans="1:26">
      <c r="A106" s="659" t="s">
        <v>253</v>
      </c>
      <c r="B106" s="515" t="s">
        <v>149</v>
      </c>
      <c r="C106" s="515" t="s">
        <v>149</v>
      </c>
      <c r="D106" s="515" t="s">
        <v>149</v>
      </c>
      <c r="E106" s="515" t="s">
        <v>149</v>
      </c>
      <c r="F106" s="515" t="s">
        <v>149</v>
      </c>
      <c r="G106" s="515" t="s">
        <v>149</v>
      </c>
      <c r="H106" s="659" t="s">
        <v>254</v>
      </c>
      <c r="I106" s="535"/>
      <c r="J106" s="515" t="s">
        <v>149</v>
      </c>
      <c r="K106" s="515" t="s">
        <v>149</v>
      </c>
      <c r="L106" s="515" t="s">
        <v>149</v>
      </c>
      <c r="M106" s="515" t="s">
        <v>149</v>
      </c>
      <c r="N106" s="515" t="s">
        <v>149</v>
      </c>
      <c r="O106" s="515" t="s">
        <v>149</v>
      </c>
      <c r="P106" s="515" t="s">
        <v>149</v>
      </c>
      <c r="Q106" s="515" t="s">
        <v>149</v>
      </c>
      <c r="R106" s="515" t="s">
        <v>149</v>
      </c>
      <c r="S106" s="515" t="s">
        <v>149</v>
      </c>
      <c r="T106" s="515" t="s">
        <v>149</v>
      </c>
      <c r="U106" s="515" t="s">
        <v>149</v>
      </c>
      <c r="V106" s="515" t="s">
        <v>149</v>
      </c>
      <c r="W106" s="515" t="s">
        <v>149</v>
      </c>
      <c r="X106" s="515" t="s">
        <v>149</v>
      </c>
      <c r="Y106" s="515"/>
      <c r="Z106" s="515" t="s">
        <v>149</v>
      </c>
    </row>
    <row r="107" spans="1:26">
      <c r="A107" s="515" t="s">
        <v>149</v>
      </c>
      <c r="B107" s="515" t="s">
        <v>149</v>
      </c>
      <c r="C107" s="515" t="s">
        <v>149</v>
      </c>
      <c r="D107" s="515" t="s">
        <v>149</v>
      </c>
      <c r="E107" s="515" t="s">
        <v>149</v>
      </c>
      <c r="F107" s="515" t="s">
        <v>149</v>
      </c>
      <c r="G107" s="515" t="s">
        <v>149</v>
      </c>
      <c r="H107" s="515" t="s">
        <v>149</v>
      </c>
      <c r="I107" s="515" t="s">
        <v>149</v>
      </c>
      <c r="J107" s="515" t="s">
        <v>149</v>
      </c>
      <c r="K107" s="515" t="s">
        <v>149</v>
      </c>
      <c r="L107" s="515" t="s">
        <v>149</v>
      </c>
      <c r="M107" s="515" t="s">
        <v>149</v>
      </c>
      <c r="N107" s="515" t="s">
        <v>149</v>
      </c>
      <c r="O107" s="515" t="s">
        <v>149</v>
      </c>
      <c r="P107" s="515" t="s">
        <v>149</v>
      </c>
      <c r="Q107" s="515" t="s">
        <v>149</v>
      </c>
      <c r="R107" s="515" t="s">
        <v>149</v>
      </c>
      <c r="S107" s="515" t="s">
        <v>149</v>
      </c>
      <c r="T107" s="515" t="s">
        <v>149</v>
      </c>
      <c r="U107" s="515" t="s">
        <v>149</v>
      </c>
      <c r="V107" s="515" t="s">
        <v>149</v>
      </c>
      <c r="W107" s="515" t="s">
        <v>149</v>
      </c>
      <c r="X107" s="515" t="s">
        <v>149</v>
      </c>
      <c r="Y107" s="515"/>
      <c r="Z107" s="515" t="s">
        <v>149</v>
      </c>
    </row>
  </sheetData>
  <mergeCells count="207">
    <mergeCell ref="Y24:Y30"/>
    <mergeCell ref="Y32:Y38"/>
    <mergeCell ref="Y40:Y46"/>
    <mergeCell ref="Y48:Y54"/>
    <mergeCell ref="Y56:Y62"/>
    <mergeCell ref="Y64:Y70"/>
    <mergeCell ref="X32:X38"/>
    <mergeCell ref="Z32:Z38"/>
    <mergeCell ref="I32:I38"/>
    <mergeCell ref="J32:J38"/>
    <mergeCell ref="K32:K38"/>
    <mergeCell ref="L32:L38"/>
    <mergeCell ref="M32:M38"/>
    <mergeCell ref="N32:N38"/>
    <mergeCell ref="O32:O38"/>
    <mergeCell ref="P32:P38"/>
    <mergeCell ref="Q32:Q38"/>
    <mergeCell ref="Z24:Z30"/>
    <mergeCell ref="N24:N30"/>
    <mergeCell ref="O24:O30"/>
    <mergeCell ref="P24:P30"/>
    <mergeCell ref="Q24:Q30"/>
    <mergeCell ref="R24:R30"/>
    <mergeCell ref="S24:S30"/>
    <mergeCell ref="A96:F96"/>
    <mergeCell ref="G96:Z96"/>
    <mergeCell ref="A93:F93"/>
    <mergeCell ref="G93:Z93"/>
    <mergeCell ref="A94:F94"/>
    <mergeCell ref="G94:Z94"/>
    <mergeCell ref="A95:F95"/>
    <mergeCell ref="G95:Z95"/>
    <mergeCell ref="A90:F90"/>
    <mergeCell ref="G90:Z90"/>
    <mergeCell ref="A91:F91"/>
    <mergeCell ref="G91:Z91"/>
    <mergeCell ref="A92:F92"/>
    <mergeCell ref="G92:Z92"/>
    <mergeCell ref="U32:U38"/>
    <mergeCell ref="V32:V38"/>
    <mergeCell ref="W32:W38"/>
    <mergeCell ref="J24:J30"/>
    <mergeCell ref="K24:K30"/>
    <mergeCell ref="L24:L30"/>
    <mergeCell ref="M24:M30"/>
    <mergeCell ref="T24:T30"/>
    <mergeCell ref="U24:U30"/>
    <mergeCell ref="V24:V30"/>
    <mergeCell ref="W24:W30"/>
    <mergeCell ref="X24:X30"/>
    <mergeCell ref="U16:U22"/>
    <mergeCell ref="V16:V22"/>
    <mergeCell ref="W16:W22"/>
    <mergeCell ref="X16:X22"/>
    <mergeCell ref="Z16:Z22"/>
    <mergeCell ref="S16:S22"/>
    <mergeCell ref="T16:T22"/>
    <mergeCell ref="I8:I14"/>
    <mergeCell ref="O16:O22"/>
    <mergeCell ref="P16:P22"/>
    <mergeCell ref="Q16:Q22"/>
    <mergeCell ref="R16:R22"/>
    <mergeCell ref="Y16:Y22"/>
    <mergeCell ref="W8:W14"/>
    <mergeCell ref="X8:X14"/>
    <mergeCell ref="Z8:Z14"/>
    <mergeCell ref="J8:J14"/>
    <mergeCell ref="V8:V14"/>
    <mergeCell ref="T8:T14"/>
    <mergeCell ref="U8:U14"/>
    <mergeCell ref="Z5:Z6"/>
    <mergeCell ref="J5:L6"/>
    <mergeCell ref="M5:N5"/>
    <mergeCell ref="P5:P6"/>
    <mergeCell ref="Q5:S6"/>
    <mergeCell ref="T5:U5"/>
    <mergeCell ref="V5:X5"/>
    <mergeCell ref="K8:K14"/>
    <mergeCell ref="L8:L14"/>
    <mergeCell ref="M8:M14"/>
    <mergeCell ref="N8:N14"/>
    <mergeCell ref="Y8:Y14"/>
    <mergeCell ref="A4:I4"/>
    <mergeCell ref="A5:A6"/>
    <mergeCell ref="B5:D6"/>
    <mergeCell ref="E5:E6"/>
    <mergeCell ref="F5:G5"/>
    <mergeCell ref="I5:I6"/>
    <mergeCell ref="R40:R46"/>
    <mergeCell ref="S40:S46"/>
    <mergeCell ref="T40:T46"/>
    <mergeCell ref="I16:I22"/>
    <mergeCell ref="J16:J22"/>
    <mergeCell ref="K16:K22"/>
    <mergeCell ref="L16:L22"/>
    <mergeCell ref="M16:M22"/>
    <mergeCell ref="N16:N22"/>
    <mergeCell ref="O8:O14"/>
    <mergeCell ref="P8:P14"/>
    <mergeCell ref="Q8:Q14"/>
    <mergeCell ref="R8:R14"/>
    <mergeCell ref="S8:S14"/>
    <mergeCell ref="R32:R38"/>
    <mergeCell ref="S32:S38"/>
    <mergeCell ref="T32:T38"/>
    <mergeCell ref="I24:I30"/>
    <mergeCell ref="U40:U46"/>
    <mergeCell ref="V40:V46"/>
    <mergeCell ref="W40:W46"/>
    <mergeCell ref="X40:X46"/>
    <mergeCell ref="Z40:Z46"/>
    <mergeCell ref="I40:I46"/>
    <mergeCell ref="J40:J46"/>
    <mergeCell ref="K40:K46"/>
    <mergeCell ref="L40:L46"/>
    <mergeCell ref="M40:M46"/>
    <mergeCell ref="N40:N46"/>
    <mergeCell ref="O40:O46"/>
    <mergeCell ref="P40:P46"/>
    <mergeCell ref="Q40:Q46"/>
    <mergeCell ref="I48:I54"/>
    <mergeCell ref="J48:J54"/>
    <mergeCell ref="K48:K54"/>
    <mergeCell ref="L48:L54"/>
    <mergeCell ref="M48:M54"/>
    <mergeCell ref="N48:N54"/>
    <mergeCell ref="O48:O54"/>
    <mergeCell ref="P48:P54"/>
    <mergeCell ref="Q48:Q54"/>
    <mergeCell ref="R48:R54"/>
    <mergeCell ref="S48:S54"/>
    <mergeCell ref="T48:T54"/>
    <mergeCell ref="U48:U54"/>
    <mergeCell ref="V48:V54"/>
    <mergeCell ref="W48:W54"/>
    <mergeCell ref="X48:X54"/>
    <mergeCell ref="Z48:Z54"/>
    <mergeCell ref="I56:I62"/>
    <mergeCell ref="J56:J62"/>
    <mergeCell ref="K56:K62"/>
    <mergeCell ref="L56:L62"/>
    <mergeCell ref="M56:M62"/>
    <mergeCell ref="N56:N62"/>
    <mergeCell ref="O56:O62"/>
    <mergeCell ref="P56:P62"/>
    <mergeCell ref="Q56:Q62"/>
    <mergeCell ref="R56:R62"/>
    <mergeCell ref="S56:S62"/>
    <mergeCell ref="T56:T62"/>
    <mergeCell ref="U56:U62"/>
    <mergeCell ref="V56:V62"/>
    <mergeCell ref="W56:W62"/>
    <mergeCell ref="X56:X62"/>
    <mergeCell ref="Z56:Z62"/>
    <mergeCell ref="I64:I70"/>
    <mergeCell ref="J64:J70"/>
    <mergeCell ref="K64:K70"/>
    <mergeCell ref="L64:L70"/>
    <mergeCell ref="M64:M70"/>
    <mergeCell ref="N64:N70"/>
    <mergeCell ref="O64:O70"/>
    <mergeCell ref="P64:P70"/>
    <mergeCell ref="Q64:Q70"/>
    <mergeCell ref="R64:R70"/>
    <mergeCell ref="S64:S70"/>
    <mergeCell ref="T64:T70"/>
    <mergeCell ref="U64:U70"/>
    <mergeCell ref="V64:V70"/>
    <mergeCell ref="W64:W70"/>
    <mergeCell ref="X64:X70"/>
    <mergeCell ref="Z64:Z70"/>
    <mergeCell ref="I72:I78"/>
    <mergeCell ref="J72:J78"/>
    <mergeCell ref="K72:K78"/>
    <mergeCell ref="L72:L78"/>
    <mergeCell ref="M72:M78"/>
    <mergeCell ref="N72:N78"/>
    <mergeCell ref="O72:O78"/>
    <mergeCell ref="P72:P78"/>
    <mergeCell ref="Q72:Q78"/>
    <mergeCell ref="R72:R78"/>
    <mergeCell ref="S72:S78"/>
    <mergeCell ref="T72:T78"/>
    <mergeCell ref="U72:U78"/>
    <mergeCell ref="V72:V78"/>
    <mergeCell ref="W72:W78"/>
    <mergeCell ref="X72:X78"/>
    <mergeCell ref="Y72:Y78"/>
    <mergeCell ref="Z72:Z78"/>
    <mergeCell ref="I80:I86"/>
    <mergeCell ref="J80:J86"/>
    <mergeCell ref="K80:K86"/>
    <mergeCell ref="L80:L86"/>
    <mergeCell ref="M80:M86"/>
    <mergeCell ref="N80:N86"/>
    <mergeCell ref="O80:O86"/>
    <mergeCell ref="P80:P86"/>
    <mergeCell ref="Q80:Q86"/>
    <mergeCell ref="R80:R86"/>
    <mergeCell ref="S80:S86"/>
    <mergeCell ref="T80:T86"/>
    <mergeCell ref="U80:U86"/>
    <mergeCell ref="V80:V86"/>
    <mergeCell ref="W80:W86"/>
    <mergeCell ref="X80:X86"/>
    <mergeCell ref="Y80:Y86"/>
    <mergeCell ref="Z80:Z86"/>
  </mergeCells>
  <hyperlinks>
    <hyperlink ref="A103" r:id="rId1" xr:uid="{7184ADEA-D858-4780-AA4D-5AE96A4FE9C3}"/>
    <hyperlink ref="H103" r:id="rId2" xr:uid="{E5894105-AFCB-47A0-9BC1-40625CAA03A2}"/>
    <hyperlink ref="A106" r:id="rId3" xr:uid="{1CC06D05-8289-432C-BFF9-3AFF8A664252}"/>
    <hyperlink ref="H106" r:id="rId4" xr:uid="{40F8E856-E164-4944-A661-37B326A323F8}"/>
  </hyperlinks>
  <pageMargins left="0.7" right="0.7" top="0.75" bottom="0.75" header="0.3" footer="0.3"/>
  <drawing r:id="rId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33FEA-BB1F-4AB7-8467-DD01138112D5}">
  <dimension ref="A1:BH262"/>
  <sheetViews>
    <sheetView topLeftCell="A88" workbookViewId="0">
      <selection activeCell="A104" sqref="A104"/>
    </sheetView>
  </sheetViews>
  <sheetFormatPr defaultRowHeight="15" customHeight="1"/>
  <cols>
    <col min="1" max="1" width="28.5703125" customWidth="1"/>
    <col min="2" max="2" width="3.7109375" customWidth="1"/>
    <col min="3" max="3" width="4.7109375" customWidth="1"/>
    <col min="4" max="4" width="3.7109375" customWidth="1"/>
    <col min="9" max="9" width="23.85546875" customWidth="1"/>
    <col min="10" max="10" width="3.7109375" customWidth="1"/>
    <col min="11" max="11" width="5.42578125" bestFit="1" customWidth="1"/>
    <col min="12" max="12" width="3.7109375" customWidth="1"/>
    <col min="15" max="17" width="15.28515625" customWidth="1"/>
    <col min="18" max="18" width="47.42578125" customWidth="1"/>
  </cols>
  <sheetData>
    <row r="1" spans="1:60" ht="13.9" customHeight="1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</row>
    <row r="2" spans="1:60" ht="24.75">
      <c r="A2" s="4" t="s">
        <v>148</v>
      </c>
      <c r="B2" s="3" t="s">
        <v>473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289" t="s">
        <v>336</v>
      </c>
      <c r="Q2" s="1"/>
      <c r="R2" s="1"/>
      <c r="S2" s="2"/>
      <c r="T2" s="2"/>
      <c r="U2" s="2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</row>
    <row r="3" spans="1:60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2"/>
      <c r="T3" s="2"/>
      <c r="U3" s="2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</row>
    <row r="4" spans="1:60" ht="24.75" customHeight="1" thickBot="1">
      <c r="A4" s="1122" t="s">
        <v>474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>
        <v>12</v>
      </c>
      <c r="P4" s="19">
        <v>13</v>
      </c>
      <c r="Q4" s="19">
        <v>14</v>
      </c>
      <c r="R4" s="8"/>
      <c r="S4" s="2"/>
      <c r="T4" s="2"/>
      <c r="U4" s="2"/>
    </row>
    <row r="5" spans="1:60" ht="25.5" customHeight="1" thickBot="1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338</v>
      </c>
      <c r="I5" s="1134" t="s">
        <v>339</v>
      </c>
      <c r="J5" s="1139" t="s">
        <v>152</v>
      </c>
      <c r="K5" s="1129"/>
      <c r="L5" s="1130"/>
      <c r="M5" s="1143" t="s">
        <v>340</v>
      </c>
      <c r="N5" s="1143"/>
      <c r="O5" s="1144"/>
      <c r="P5" s="1144"/>
      <c r="Q5" s="1144"/>
      <c r="R5" s="1328" t="s">
        <v>157</v>
      </c>
      <c r="S5" s="18"/>
      <c r="T5" s="18"/>
      <c r="U5" s="18"/>
    </row>
    <row r="6" spans="1:60" ht="33" customHeight="1" thickBot="1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8"/>
      <c r="J6" s="1140"/>
      <c r="K6" s="1141"/>
      <c r="L6" s="1142"/>
      <c r="M6" s="270" t="s">
        <v>158</v>
      </c>
      <c r="N6" s="270" t="s">
        <v>159</v>
      </c>
      <c r="O6" s="240" t="s">
        <v>442</v>
      </c>
      <c r="P6" s="239" t="s">
        <v>475</v>
      </c>
      <c r="Q6" s="239" t="s">
        <v>444</v>
      </c>
      <c r="R6" s="1329"/>
      <c r="S6" s="2"/>
      <c r="T6" s="2"/>
      <c r="U6" s="2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</row>
    <row r="7" spans="1:60" ht="15" customHeight="1">
      <c r="A7" s="67" t="s">
        <v>349</v>
      </c>
      <c r="B7" s="68" t="s">
        <v>184</v>
      </c>
      <c r="C7" s="68">
        <v>314</v>
      </c>
      <c r="D7" s="75" t="s">
        <v>169</v>
      </c>
      <c r="E7" s="69" t="s">
        <v>170</v>
      </c>
      <c r="F7" s="70">
        <v>45018</v>
      </c>
      <c r="G7" s="71">
        <f>SUM(F7+1)</f>
        <v>45019</v>
      </c>
      <c r="H7" s="72">
        <f>SUM(G7+24)</f>
        <v>45043</v>
      </c>
      <c r="I7" s="1076" t="s">
        <v>476</v>
      </c>
      <c r="J7" s="1079"/>
      <c r="K7" s="1082">
        <v>2319</v>
      </c>
      <c r="L7" s="1085" t="s">
        <v>356</v>
      </c>
      <c r="M7" s="1070">
        <v>45052</v>
      </c>
      <c r="N7" s="1070">
        <f>SUM(M7+1)</f>
        <v>45053</v>
      </c>
      <c r="O7" s="1070">
        <f>SUM(N7+23)</f>
        <v>45076</v>
      </c>
      <c r="P7" s="1070">
        <f>SUM(O7+8)</f>
        <v>45084</v>
      </c>
      <c r="Q7" s="1070">
        <f>SUM(P7+11)</f>
        <v>45095</v>
      </c>
      <c r="R7" s="1115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</row>
    <row r="8" spans="1:60" ht="15" customHeight="1">
      <c r="A8" s="81" t="s">
        <v>349</v>
      </c>
      <c r="B8" s="82" t="s">
        <v>184</v>
      </c>
      <c r="C8" s="76">
        <f>SUM(C7)</f>
        <v>314</v>
      </c>
      <c r="D8" s="83" t="s">
        <v>169</v>
      </c>
      <c r="E8" s="77" t="s">
        <v>176</v>
      </c>
      <c r="F8" s="78">
        <v>45021</v>
      </c>
      <c r="G8" s="79">
        <f>SUM(F8+1)</f>
        <v>45022</v>
      </c>
      <c r="H8" s="80">
        <f>SUM(G8+22)</f>
        <v>45044</v>
      </c>
      <c r="I8" s="1077"/>
      <c r="J8" s="1080"/>
      <c r="K8" s="1083"/>
      <c r="L8" s="1086"/>
      <c r="M8" s="1071"/>
      <c r="N8" s="1071"/>
      <c r="O8" s="1071"/>
      <c r="P8" s="1071"/>
      <c r="Q8" s="1071"/>
      <c r="R8" s="1115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</row>
    <row r="9" spans="1:60" ht="15" customHeight="1">
      <c r="A9" s="84"/>
      <c r="B9" s="85"/>
      <c r="C9" s="86"/>
      <c r="D9" s="87"/>
      <c r="E9" s="88"/>
      <c r="F9" s="89"/>
      <c r="G9" s="90"/>
      <c r="H9" s="91"/>
      <c r="I9" s="1077"/>
      <c r="J9" s="1080"/>
      <c r="K9" s="1083"/>
      <c r="L9" s="1086"/>
      <c r="M9" s="1071"/>
      <c r="N9" s="1071"/>
      <c r="O9" s="1071"/>
      <c r="P9" s="1071"/>
      <c r="Q9" s="1071"/>
      <c r="R9" s="1115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</row>
    <row r="10" spans="1:60" ht="15" customHeight="1">
      <c r="A10" s="92"/>
      <c r="B10" s="86"/>
      <c r="C10" s="86"/>
      <c r="D10" s="93"/>
      <c r="E10" s="88"/>
      <c r="F10" s="89"/>
      <c r="G10" s="90"/>
      <c r="H10" s="245"/>
      <c r="I10" s="1077"/>
      <c r="J10" s="1080"/>
      <c r="K10" s="1083"/>
      <c r="L10" s="1086"/>
      <c r="M10" s="1071"/>
      <c r="N10" s="1071"/>
      <c r="O10" s="1071"/>
      <c r="P10" s="1071"/>
      <c r="Q10" s="1071"/>
      <c r="R10" s="1115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</row>
    <row r="11" spans="1:60" ht="15" customHeight="1">
      <c r="A11" s="84"/>
      <c r="B11" s="85"/>
      <c r="C11" s="86"/>
      <c r="D11" s="87"/>
      <c r="E11" s="88"/>
      <c r="F11" s="89"/>
      <c r="G11" s="90"/>
      <c r="H11" s="245"/>
      <c r="I11" s="1077"/>
      <c r="J11" s="1080"/>
      <c r="K11" s="1083"/>
      <c r="L11" s="1086"/>
      <c r="M11" s="1071"/>
      <c r="N11" s="1071"/>
      <c r="O11" s="1071"/>
      <c r="P11" s="1071"/>
      <c r="Q11" s="1071"/>
      <c r="R11" s="1115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</row>
    <row r="12" spans="1:60" ht="15" customHeight="1">
      <c r="A12" s="104"/>
      <c r="B12" s="105"/>
      <c r="C12" s="94"/>
      <c r="D12" s="106"/>
      <c r="E12" s="95"/>
      <c r="F12" s="96"/>
      <c r="G12" s="97"/>
      <c r="H12" s="98"/>
      <c r="I12" s="1077"/>
      <c r="J12" s="1080"/>
      <c r="K12" s="1083"/>
      <c r="L12" s="1086"/>
      <c r="M12" s="1071"/>
      <c r="N12" s="1071"/>
      <c r="O12" s="1071"/>
      <c r="P12" s="1071"/>
      <c r="Q12" s="1071"/>
      <c r="R12" s="1115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</row>
    <row r="13" spans="1:60" ht="15" customHeight="1" thickBot="1">
      <c r="A13" s="99"/>
      <c r="B13" s="107"/>
      <c r="C13" s="100"/>
      <c r="D13" s="108"/>
      <c r="E13" s="101"/>
      <c r="F13" s="102"/>
      <c r="G13" s="103"/>
      <c r="H13" s="103"/>
      <c r="I13" s="1078"/>
      <c r="J13" s="1081"/>
      <c r="K13" s="1084"/>
      <c r="L13" s="1087"/>
      <c r="M13" s="1072"/>
      <c r="N13" s="1072"/>
      <c r="O13" s="1072"/>
      <c r="P13" s="1072"/>
      <c r="Q13" s="1072"/>
      <c r="R13" s="1116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</row>
    <row r="14" spans="1:60" ht="7.9" customHeight="1" thickBot="1">
      <c r="A14" s="62"/>
      <c r="B14" s="39"/>
      <c r="C14" s="39"/>
      <c r="D14" s="40"/>
      <c r="E14" s="40"/>
      <c r="F14" s="39"/>
      <c r="G14" s="39"/>
      <c r="H14" s="39"/>
      <c r="I14" s="63"/>
      <c r="J14" s="63"/>
      <c r="K14" s="63"/>
      <c r="L14" s="63"/>
      <c r="M14" s="64"/>
      <c r="N14" s="64"/>
      <c r="O14" s="64"/>
      <c r="P14" s="64"/>
      <c r="Q14" s="64"/>
      <c r="R14" s="61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</row>
    <row r="15" spans="1:60" ht="15" customHeight="1">
      <c r="A15" s="285" t="s">
        <v>352</v>
      </c>
      <c r="B15" s="73" t="s">
        <v>184</v>
      </c>
      <c r="C15" s="68">
        <f>SUM(C7+1)</f>
        <v>315</v>
      </c>
      <c r="D15" s="75" t="s">
        <v>169</v>
      </c>
      <c r="E15" s="69" t="s">
        <v>170</v>
      </c>
      <c r="F15" s="70">
        <f t="shared" ref="F15:F16" si="0">SUM(F7+7)</f>
        <v>45025</v>
      </c>
      <c r="G15" s="71">
        <f>SUM(F15+1)</f>
        <v>45026</v>
      </c>
      <c r="H15" s="72">
        <f>SUM(G15+24)</f>
        <v>45050</v>
      </c>
      <c r="I15" s="1076" t="s">
        <v>446</v>
      </c>
      <c r="J15" s="1079"/>
      <c r="K15" s="1082">
        <v>2320</v>
      </c>
      <c r="L15" s="1085" t="s">
        <v>356</v>
      </c>
      <c r="M15" s="1070">
        <f>SUM(M7+7)</f>
        <v>45059</v>
      </c>
      <c r="N15" s="1070">
        <f>SUM(M15+1)</f>
        <v>45060</v>
      </c>
      <c r="O15" s="1070">
        <f>SUM(N15+23)</f>
        <v>45083</v>
      </c>
      <c r="P15" s="1070">
        <f>SUM(O15+8)</f>
        <v>45091</v>
      </c>
      <c r="Q15" s="1070">
        <f>SUM(P15+11)</f>
        <v>45102</v>
      </c>
      <c r="R15" s="1119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</row>
    <row r="16" spans="1:60" ht="15" customHeight="1">
      <c r="A16" s="81" t="s">
        <v>354</v>
      </c>
      <c r="B16" s="82" t="s">
        <v>184</v>
      </c>
      <c r="C16" s="76">
        <f>SUM(C15)</f>
        <v>315</v>
      </c>
      <c r="D16" s="83" t="s">
        <v>169</v>
      </c>
      <c r="E16" s="77" t="s">
        <v>176</v>
      </c>
      <c r="F16" s="78">
        <f t="shared" si="0"/>
        <v>45028</v>
      </c>
      <c r="G16" s="79">
        <f>SUM(F16+1)</f>
        <v>45029</v>
      </c>
      <c r="H16" s="80">
        <f>SUM(G16+22)</f>
        <v>45051</v>
      </c>
      <c r="I16" s="1077"/>
      <c r="J16" s="1080"/>
      <c r="K16" s="1083"/>
      <c r="L16" s="1086"/>
      <c r="M16" s="1071"/>
      <c r="N16" s="1071"/>
      <c r="O16" s="1071"/>
      <c r="P16" s="1071"/>
      <c r="Q16" s="1071"/>
      <c r="R16" s="1120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</row>
    <row r="17" spans="1:60" ht="15" customHeight="1">
      <c r="A17" s="84"/>
      <c r="B17" s="85"/>
      <c r="C17" s="86"/>
      <c r="D17" s="87"/>
      <c r="E17" s="88"/>
      <c r="F17" s="89"/>
      <c r="G17" s="90"/>
      <c r="H17" s="91"/>
      <c r="I17" s="1077"/>
      <c r="J17" s="1080"/>
      <c r="K17" s="1083"/>
      <c r="L17" s="1086"/>
      <c r="M17" s="1071"/>
      <c r="N17" s="1071"/>
      <c r="O17" s="1071"/>
      <c r="P17" s="1071"/>
      <c r="Q17" s="1071"/>
      <c r="R17" s="1120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</row>
    <row r="18" spans="1:60" ht="15" customHeight="1">
      <c r="A18" s="287"/>
      <c r="B18" s="86"/>
      <c r="C18" s="86"/>
      <c r="D18" s="93"/>
      <c r="E18" s="88"/>
      <c r="F18" s="89"/>
      <c r="G18" s="90"/>
      <c r="H18" s="245"/>
      <c r="I18" s="1077"/>
      <c r="J18" s="1080"/>
      <c r="K18" s="1083"/>
      <c r="L18" s="1086"/>
      <c r="M18" s="1071"/>
      <c r="N18" s="1071"/>
      <c r="O18" s="1071"/>
      <c r="P18" s="1071"/>
      <c r="Q18" s="1071"/>
      <c r="R18" s="1120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</row>
    <row r="19" spans="1:60" ht="15" customHeight="1">
      <c r="A19" s="84"/>
      <c r="B19" s="85"/>
      <c r="C19" s="86"/>
      <c r="D19" s="87"/>
      <c r="E19" s="88"/>
      <c r="F19" s="89"/>
      <c r="G19" s="90"/>
      <c r="H19" s="245"/>
      <c r="I19" s="1077"/>
      <c r="J19" s="1080"/>
      <c r="K19" s="1083"/>
      <c r="L19" s="1086"/>
      <c r="M19" s="1071"/>
      <c r="N19" s="1071"/>
      <c r="O19" s="1071"/>
      <c r="P19" s="1071"/>
      <c r="Q19" s="1071"/>
      <c r="R19" s="1120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</row>
    <row r="20" spans="1:60" ht="15" customHeight="1">
      <c r="A20" s="104"/>
      <c r="B20" s="105"/>
      <c r="C20" s="94"/>
      <c r="D20" s="106"/>
      <c r="E20" s="95"/>
      <c r="F20" s="96"/>
      <c r="G20" s="97"/>
      <c r="H20" s="98"/>
      <c r="I20" s="1077"/>
      <c r="J20" s="1080"/>
      <c r="K20" s="1083"/>
      <c r="L20" s="1086"/>
      <c r="M20" s="1071"/>
      <c r="N20" s="1071"/>
      <c r="O20" s="1071"/>
      <c r="P20" s="1071"/>
      <c r="Q20" s="1071"/>
      <c r="R20" s="1120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</row>
    <row r="21" spans="1:60" ht="15" customHeight="1" thickBot="1">
      <c r="A21" s="286"/>
      <c r="B21" s="107"/>
      <c r="C21" s="100"/>
      <c r="D21" s="108"/>
      <c r="E21" s="101"/>
      <c r="F21" s="102"/>
      <c r="G21" s="103"/>
      <c r="H21" s="103"/>
      <c r="I21" s="1078"/>
      <c r="J21" s="1081"/>
      <c r="K21" s="1084"/>
      <c r="L21" s="1087"/>
      <c r="M21" s="1072"/>
      <c r="N21" s="1072"/>
      <c r="O21" s="1072"/>
      <c r="P21" s="1072"/>
      <c r="Q21" s="1072"/>
      <c r="R21" s="1121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</row>
    <row r="22" spans="1:60" ht="7.9" customHeight="1" thickBot="1">
      <c r="A22" s="62"/>
      <c r="B22" s="39"/>
      <c r="C22" s="39"/>
      <c r="D22" s="40"/>
      <c r="E22" s="40"/>
      <c r="F22" s="39"/>
      <c r="G22" s="39"/>
      <c r="H22" s="39"/>
      <c r="I22" s="63"/>
      <c r="J22" s="63"/>
      <c r="K22" s="63"/>
      <c r="L22" s="63"/>
      <c r="M22" s="64"/>
      <c r="N22" s="64"/>
      <c r="O22" s="64"/>
      <c r="P22" s="64"/>
      <c r="Q22" s="64"/>
      <c r="R22" s="61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</row>
    <row r="23" spans="1:60" ht="15" customHeight="1">
      <c r="A23" s="246" t="s">
        <v>224</v>
      </c>
      <c r="B23" s="68" t="s">
        <v>184</v>
      </c>
      <c r="C23" s="68">
        <f>SUM(C15+1)</f>
        <v>316</v>
      </c>
      <c r="D23" s="75" t="s">
        <v>169</v>
      </c>
      <c r="E23" s="69" t="s">
        <v>170</v>
      </c>
      <c r="F23" s="70">
        <f t="shared" ref="F23:F24" si="1">SUM(F15+7)</f>
        <v>45032</v>
      </c>
      <c r="G23" s="71">
        <f>SUM(F23+1)</f>
        <v>45033</v>
      </c>
      <c r="H23" s="72">
        <f>SUM(G23+24)</f>
        <v>45057</v>
      </c>
      <c r="I23" s="1076" t="s">
        <v>448</v>
      </c>
      <c r="J23" s="1079"/>
      <c r="K23" s="1082">
        <v>2321</v>
      </c>
      <c r="L23" s="1085" t="s">
        <v>356</v>
      </c>
      <c r="M23" s="1070">
        <f>SUM(M15+7)</f>
        <v>45066</v>
      </c>
      <c r="N23" s="1070">
        <f>SUM(M23+1)</f>
        <v>45067</v>
      </c>
      <c r="O23" s="1070">
        <f>SUM(N23+23)</f>
        <v>45090</v>
      </c>
      <c r="P23" s="1070">
        <f>SUM(O23+8)</f>
        <v>45098</v>
      </c>
      <c r="Q23" s="1070">
        <f>SUM(P23+11)</f>
        <v>45109</v>
      </c>
      <c r="R23" s="1073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</row>
    <row r="24" spans="1:60" ht="15" customHeight="1">
      <c r="A24" s="233" t="s">
        <v>224</v>
      </c>
      <c r="B24" s="82" t="s">
        <v>184</v>
      </c>
      <c r="C24" s="76">
        <f>SUM(C23)</f>
        <v>316</v>
      </c>
      <c r="D24" s="83" t="s">
        <v>169</v>
      </c>
      <c r="E24" s="77" t="s">
        <v>176</v>
      </c>
      <c r="F24" s="78">
        <f t="shared" si="1"/>
        <v>45035</v>
      </c>
      <c r="G24" s="79">
        <f>SUM(F24+1)</f>
        <v>45036</v>
      </c>
      <c r="H24" s="80">
        <f>SUM(G24+22)</f>
        <v>45058</v>
      </c>
      <c r="I24" s="1077"/>
      <c r="J24" s="1080"/>
      <c r="K24" s="1083"/>
      <c r="L24" s="1086"/>
      <c r="M24" s="1071"/>
      <c r="N24" s="1071"/>
      <c r="O24" s="1071"/>
      <c r="P24" s="1071"/>
      <c r="Q24" s="1071"/>
      <c r="R24" s="1074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</row>
    <row r="25" spans="1:60" ht="15" customHeight="1">
      <c r="A25" s="84"/>
      <c r="B25" s="85"/>
      <c r="C25" s="86"/>
      <c r="D25" s="87"/>
      <c r="E25" s="88"/>
      <c r="F25" s="89"/>
      <c r="G25" s="90"/>
      <c r="H25" s="91"/>
      <c r="I25" s="1077"/>
      <c r="J25" s="1080"/>
      <c r="K25" s="1083"/>
      <c r="L25" s="1086"/>
      <c r="M25" s="1071"/>
      <c r="N25" s="1071"/>
      <c r="O25" s="1071"/>
      <c r="P25" s="1071"/>
      <c r="Q25" s="1071"/>
      <c r="R25" s="1074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</row>
    <row r="26" spans="1:60" ht="15" customHeight="1">
      <c r="A26" s="92"/>
      <c r="B26" s="86"/>
      <c r="C26" s="86"/>
      <c r="D26" s="93"/>
      <c r="E26" s="88"/>
      <c r="F26" s="89"/>
      <c r="G26" s="90"/>
      <c r="H26" s="245"/>
      <c r="I26" s="1077"/>
      <c r="J26" s="1080"/>
      <c r="K26" s="1083"/>
      <c r="L26" s="1086"/>
      <c r="M26" s="1071"/>
      <c r="N26" s="1071"/>
      <c r="O26" s="1071"/>
      <c r="P26" s="1071"/>
      <c r="Q26" s="1071"/>
      <c r="R26" s="1074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</row>
    <row r="27" spans="1:60" ht="15" customHeight="1">
      <c r="A27" s="84"/>
      <c r="B27" s="85"/>
      <c r="C27" s="86"/>
      <c r="D27" s="87"/>
      <c r="E27" s="88"/>
      <c r="F27" s="89"/>
      <c r="G27" s="90"/>
      <c r="H27" s="245"/>
      <c r="I27" s="1077"/>
      <c r="J27" s="1080"/>
      <c r="K27" s="1083"/>
      <c r="L27" s="1086"/>
      <c r="M27" s="1071"/>
      <c r="N27" s="1071"/>
      <c r="O27" s="1071"/>
      <c r="P27" s="1071"/>
      <c r="Q27" s="1071"/>
      <c r="R27" s="1074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</row>
    <row r="28" spans="1:60" ht="15" customHeight="1">
      <c r="A28" s="104"/>
      <c r="B28" s="105"/>
      <c r="C28" s="94"/>
      <c r="D28" s="106"/>
      <c r="E28" s="95"/>
      <c r="F28" s="96"/>
      <c r="G28" s="97"/>
      <c r="H28" s="98"/>
      <c r="I28" s="1077"/>
      <c r="J28" s="1080"/>
      <c r="K28" s="1083"/>
      <c r="L28" s="1086"/>
      <c r="M28" s="1071"/>
      <c r="N28" s="1071"/>
      <c r="O28" s="1071"/>
      <c r="P28" s="1071"/>
      <c r="Q28" s="1071"/>
      <c r="R28" s="1074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</row>
    <row r="29" spans="1:60" ht="15" customHeight="1" thickBot="1">
      <c r="A29" s="99"/>
      <c r="B29" s="107"/>
      <c r="C29" s="100"/>
      <c r="D29" s="108"/>
      <c r="E29" s="101"/>
      <c r="F29" s="102"/>
      <c r="G29" s="103"/>
      <c r="H29" s="103"/>
      <c r="I29" s="1078"/>
      <c r="J29" s="1081"/>
      <c r="K29" s="1084"/>
      <c r="L29" s="1087"/>
      <c r="M29" s="1072"/>
      <c r="N29" s="1072"/>
      <c r="O29" s="1072"/>
      <c r="P29" s="1072"/>
      <c r="Q29" s="1072"/>
      <c r="R29" s="1075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</row>
    <row r="30" spans="1:60" ht="7.9" customHeight="1" thickBot="1">
      <c r="A30" s="62"/>
      <c r="B30" s="39"/>
      <c r="C30" s="39"/>
      <c r="D30" s="40"/>
      <c r="E30" s="40"/>
      <c r="F30" s="39"/>
      <c r="G30" s="39"/>
      <c r="H30" s="39"/>
      <c r="I30" s="63"/>
      <c r="J30" s="63"/>
      <c r="K30" s="63"/>
      <c r="L30" s="63"/>
      <c r="M30" s="64"/>
      <c r="N30" s="64"/>
      <c r="O30" s="64"/>
      <c r="P30" s="64"/>
      <c r="Q30" s="64"/>
      <c r="R30" s="61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</row>
    <row r="31" spans="1:60" ht="15" customHeight="1">
      <c r="A31" s="74" t="s">
        <v>357</v>
      </c>
      <c r="B31" s="73" t="s">
        <v>184</v>
      </c>
      <c r="C31" s="68">
        <f>SUM(C23+1)</f>
        <v>317</v>
      </c>
      <c r="D31" s="75" t="s">
        <v>169</v>
      </c>
      <c r="E31" s="69" t="s">
        <v>170</v>
      </c>
      <c r="F31" s="70">
        <f t="shared" ref="F31:F32" si="2">SUM(F23+7)</f>
        <v>45039</v>
      </c>
      <c r="G31" s="71">
        <f>SUM(F31+1)</f>
        <v>45040</v>
      </c>
      <c r="H31" s="72">
        <f>SUM(G31+24)</f>
        <v>45064</v>
      </c>
      <c r="I31" s="1325" t="s">
        <v>448</v>
      </c>
      <c r="J31" s="1326"/>
      <c r="K31" s="1112">
        <v>2322</v>
      </c>
      <c r="L31" s="1327" t="s">
        <v>356</v>
      </c>
      <c r="M31" s="1070">
        <f>SUM(M23+7)</f>
        <v>45073</v>
      </c>
      <c r="N31" s="1070">
        <f>SUM(M31+1)</f>
        <v>45074</v>
      </c>
      <c r="O31" s="1070">
        <f>SUM(N31+23)</f>
        <v>45097</v>
      </c>
      <c r="P31" s="1070">
        <f>SUM(O31+8)</f>
        <v>45105</v>
      </c>
      <c r="Q31" s="1070">
        <f>SUM(P31+11)</f>
        <v>45116</v>
      </c>
      <c r="R31" s="1073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</row>
    <row r="32" spans="1:60" ht="15" customHeight="1">
      <c r="A32" s="247" t="s">
        <v>357</v>
      </c>
      <c r="B32" s="76" t="s">
        <v>184</v>
      </c>
      <c r="C32" s="76">
        <f>SUM(C31)</f>
        <v>317</v>
      </c>
      <c r="D32" s="83" t="s">
        <v>169</v>
      </c>
      <c r="E32" s="77" t="s">
        <v>176</v>
      </c>
      <c r="F32" s="78">
        <f t="shared" si="2"/>
        <v>45042</v>
      </c>
      <c r="G32" s="79">
        <f>SUM(F32+1)</f>
        <v>45043</v>
      </c>
      <c r="H32" s="80">
        <f>SUM(G32+22)</f>
        <v>45065</v>
      </c>
      <c r="I32" s="1325"/>
      <c r="J32" s="1326"/>
      <c r="K32" s="1083"/>
      <c r="L32" s="1327"/>
      <c r="M32" s="1071"/>
      <c r="N32" s="1071"/>
      <c r="O32" s="1071"/>
      <c r="P32" s="1071"/>
      <c r="Q32" s="1071"/>
      <c r="R32" s="1074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</row>
    <row r="33" spans="1:60" ht="15" customHeight="1">
      <c r="A33" s="84"/>
      <c r="B33" s="85"/>
      <c r="C33" s="86"/>
      <c r="D33" s="87"/>
      <c r="E33" s="88"/>
      <c r="F33" s="89"/>
      <c r="G33" s="90"/>
      <c r="H33" s="91"/>
      <c r="I33" s="1325"/>
      <c r="J33" s="1326"/>
      <c r="K33" s="1083"/>
      <c r="L33" s="1327"/>
      <c r="M33" s="1071"/>
      <c r="N33" s="1071"/>
      <c r="O33" s="1071"/>
      <c r="P33" s="1071"/>
      <c r="Q33" s="1071"/>
      <c r="R33" s="1074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</row>
    <row r="34" spans="1:60" ht="15" customHeight="1">
      <c r="A34" s="92"/>
      <c r="B34" s="86"/>
      <c r="C34" s="86"/>
      <c r="D34" s="93"/>
      <c r="E34" s="88"/>
      <c r="F34" s="89"/>
      <c r="G34" s="90"/>
      <c r="H34" s="245"/>
      <c r="I34" s="1325"/>
      <c r="J34" s="1326"/>
      <c r="K34" s="1083"/>
      <c r="L34" s="1327"/>
      <c r="M34" s="1071"/>
      <c r="N34" s="1071"/>
      <c r="O34" s="1071"/>
      <c r="P34" s="1071"/>
      <c r="Q34" s="1071"/>
      <c r="R34" s="1074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</row>
    <row r="35" spans="1:60" ht="15" customHeight="1">
      <c r="A35" s="84"/>
      <c r="B35" s="85"/>
      <c r="C35" s="86"/>
      <c r="D35" s="87"/>
      <c r="E35" s="88"/>
      <c r="F35" s="89"/>
      <c r="G35" s="90"/>
      <c r="H35" s="245"/>
      <c r="I35" s="1325"/>
      <c r="J35" s="1326"/>
      <c r="K35" s="1083"/>
      <c r="L35" s="1327"/>
      <c r="M35" s="1071"/>
      <c r="N35" s="1071"/>
      <c r="O35" s="1071"/>
      <c r="P35" s="1071"/>
      <c r="Q35" s="1071"/>
      <c r="R35" s="1074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</row>
    <row r="36" spans="1:60" ht="15" customHeight="1">
      <c r="A36" s="104"/>
      <c r="B36" s="105"/>
      <c r="C36" s="94"/>
      <c r="D36" s="106"/>
      <c r="E36" s="95"/>
      <c r="F36" s="96"/>
      <c r="G36" s="97"/>
      <c r="H36" s="98"/>
      <c r="I36" s="1325"/>
      <c r="J36" s="1326"/>
      <c r="K36" s="1083"/>
      <c r="L36" s="1327"/>
      <c r="M36" s="1071"/>
      <c r="N36" s="1071"/>
      <c r="O36" s="1071"/>
      <c r="P36" s="1071"/>
      <c r="Q36" s="1071"/>
      <c r="R36" s="1074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</row>
    <row r="37" spans="1:60" ht="15" customHeight="1" thickBot="1">
      <c r="A37" s="99"/>
      <c r="B37" s="107"/>
      <c r="C37" s="100"/>
      <c r="D37" s="108"/>
      <c r="E37" s="101"/>
      <c r="F37" s="102"/>
      <c r="G37" s="103"/>
      <c r="H37" s="103"/>
      <c r="I37" s="1325"/>
      <c r="J37" s="1326"/>
      <c r="K37" s="1113"/>
      <c r="L37" s="1327"/>
      <c r="M37" s="1072"/>
      <c r="N37" s="1072"/>
      <c r="O37" s="1072"/>
      <c r="P37" s="1072"/>
      <c r="Q37" s="1072"/>
      <c r="R37" s="1075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</row>
    <row r="38" spans="1:60" ht="7.9" customHeight="1" thickBot="1">
      <c r="A38" s="104"/>
      <c r="B38" s="94"/>
      <c r="C38" s="94"/>
      <c r="D38" s="106"/>
      <c r="E38" s="94"/>
      <c r="F38" s="96"/>
      <c r="G38" s="96"/>
      <c r="H38" s="96"/>
      <c r="I38" s="63"/>
      <c r="J38" s="63"/>
      <c r="K38" s="63"/>
      <c r="L38" s="63"/>
      <c r="M38" s="64"/>
      <c r="N38" s="64"/>
      <c r="O38" s="64"/>
      <c r="P38" s="64"/>
      <c r="Q38" s="64"/>
      <c r="R38" s="61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</row>
    <row r="39" spans="1:60" ht="15" customHeight="1">
      <c r="A39" s="74" t="s">
        <v>207</v>
      </c>
      <c r="B39" s="73" t="s">
        <v>184</v>
      </c>
      <c r="C39" s="68">
        <f>SUM(C31+1)</f>
        <v>318</v>
      </c>
      <c r="D39" s="75" t="s">
        <v>169</v>
      </c>
      <c r="E39" s="69" t="s">
        <v>170</v>
      </c>
      <c r="F39" s="70">
        <f t="shared" ref="F39:F40" si="3">SUM(F31+7)</f>
        <v>45046</v>
      </c>
      <c r="G39" s="71">
        <f>SUM(F39+1)</f>
        <v>45047</v>
      </c>
      <c r="H39" s="72">
        <f>SUM(G39+24)</f>
        <v>45071</v>
      </c>
      <c r="I39" s="1076" t="s">
        <v>477</v>
      </c>
      <c r="J39" s="1079"/>
      <c r="K39" s="1082">
        <v>2323</v>
      </c>
      <c r="L39" s="1085" t="s">
        <v>356</v>
      </c>
      <c r="M39" s="1070">
        <f>SUM(M31+7)</f>
        <v>45080</v>
      </c>
      <c r="N39" s="1070">
        <f>SUM(M39+1)</f>
        <v>45081</v>
      </c>
      <c r="O39" s="1070">
        <f>SUM(N39+23)</f>
        <v>45104</v>
      </c>
      <c r="P39" s="1070">
        <f>SUM(O39+8)</f>
        <v>45112</v>
      </c>
      <c r="Q39" s="1070">
        <f>SUM(P39+11)</f>
        <v>45123</v>
      </c>
      <c r="R39" s="1073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</row>
    <row r="40" spans="1:60" ht="15" customHeight="1">
      <c r="A40" s="81" t="s">
        <v>360</v>
      </c>
      <c r="B40" s="82" t="s">
        <v>184</v>
      </c>
      <c r="C40" s="76">
        <f>SUM(C39)</f>
        <v>318</v>
      </c>
      <c r="D40" s="83" t="s">
        <v>169</v>
      </c>
      <c r="E40" s="77" t="s">
        <v>176</v>
      </c>
      <c r="F40" s="78">
        <f t="shared" si="3"/>
        <v>45049</v>
      </c>
      <c r="G40" s="79">
        <f>SUM(F40+1)</f>
        <v>45050</v>
      </c>
      <c r="H40" s="80">
        <f>SUM(G40+22)</f>
        <v>45072</v>
      </c>
      <c r="I40" s="1077"/>
      <c r="J40" s="1080"/>
      <c r="K40" s="1083"/>
      <c r="L40" s="1086"/>
      <c r="M40" s="1071"/>
      <c r="N40" s="1071"/>
      <c r="O40" s="1071"/>
      <c r="P40" s="1071"/>
      <c r="Q40" s="1071"/>
      <c r="R40" s="1074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</row>
    <row r="41" spans="1:60" ht="15" customHeight="1">
      <c r="A41" s="84"/>
      <c r="B41" s="85"/>
      <c r="C41" s="86"/>
      <c r="D41" s="87"/>
      <c r="E41" s="88"/>
      <c r="F41" s="89"/>
      <c r="G41" s="90"/>
      <c r="H41" s="91"/>
      <c r="I41" s="1077"/>
      <c r="J41" s="1080"/>
      <c r="K41" s="1083"/>
      <c r="L41" s="1086"/>
      <c r="M41" s="1071"/>
      <c r="N41" s="1071"/>
      <c r="O41" s="1071"/>
      <c r="P41" s="1071"/>
      <c r="Q41" s="1071"/>
      <c r="R41" s="1074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</row>
    <row r="42" spans="1:60" ht="15" customHeight="1">
      <c r="A42" s="92"/>
      <c r="B42" s="86"/>
      <c r="C42" s="86"/>
      <c r="D42" s="93"/>
      <c r="E42" s="88"/>
      <c r="F42" s="89"/>
      <c r="G42" s="90"/>
      <c r="H42" s="245"/>
      <c r="I42" s="1077"/>
      <c r="J42" s="1080"/>
      <c r="K42" s="1083"/>
      <c r="L42" s="1086"/>
      <c r="M42" s="1071"/>
      <c r="N42" s="1071"/>
      <c r="O42" s="1071"/>
      <c r="P42" s="1071"/>
      <c r="Q42" s="1071"/>
      <c r="R42" s="1074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</row>
    <row r="43" spans="1:60" ht="15" customHeight="1">
      <c r="A43" s="84"/>
      <c r="B43" s="85"/>
      <c r="C43" s="86"/>
      <c r="D43" s="87"/>
      <c r="E43" s="88"/>
      <c r="F43" s="89"/>
      <c r="G43" s="90"/>
      <c r="H43" s="245"/>
      <c r="I43" s="1077"/>
      <c r="J43" s="1080"/>
      <c r="K43" s="1083"/>
      <c r="L43" s="1086"/>
      <c r="M43" s="1071"/>
      <c r="N43" s="1071"/>
      <c r="O43" s="1071"/>
      <c r="P43" s="1071"/>
      <c r="Q43" s="1071"/>
      <c r="R43" s="1074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</row>
    <row r="44" spans="1:60" ht="15" customHeight="1">
      <c r="A44" s="104"/>
      <c r="B44" s="105"/>
      <c r="C44" s="94"/>
      <c r="D44" s="106"/>
      <c r="E44" s="95"/>
      <c r="F44" s="96"/>
      <c r="G44" s="97"/>
      <c r="H44" s="98"/>
      <c r="I44" s="1077"/>
      <c r="J44" s="1080"/>
      <c r="K44" s="1083"/>
      <c r="L44" s="1086"/>
      <c r="M44" s="1071"/>
      <c r="N44" s="1071"/>
      <c r="O44" s="1071"/>
      <c r="P44" s="1071"/>
      <c r="Q44" s="1071"/>
      <c r="R44" s="1074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</row>
    <row r="45" spans="1:60" ht="15" customHeight="1" thickBot="1">
      <c r="A45" s="99"/>
      <c r="B45" s="107"/>
      <c r="C45" s="100"/>
      <c r="D45" s="108"/>
      <c r="E45" s="101"/>
      <c r="F45" s="102"/>
      <c r="G45" s="103"/>
      <c r="H45" s="103"/>
      <c r="I45" s="1078"/>
      <c r="J45" s="1081"/>
      <c r="K45" s="1084"/>
      <c r="L45" s="1087"/>
      <c r="M45" s="1072"/>
      <c r="N45" s="1072"/>
      <c r="O45" s="1072"/>
      <c r="P45" s="1072"/>
      <c r="Q45" s="1072"/>
      <c r="R45" s="1075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</row>
    <row r="46" spans="1:60" ht="7.9" customHeight="1" thickBot="1">
      <c r="A46" s="62"/>
      <c r="B46" s="39"/>
      <c r="C46" s="39"/>
      <c r="D46" s="40"/>
      <c r="E46" s="40"/>
      <c r="F46" s="39"/>
      <c r="G46" s="39"/>
      <c r="H46" s="39"/>
      <c r="I46" s="63"/>
      <c r="J46" s="63"/>
      <c r="K46" s="63"/>
      <c r="L46" s="63"/>
      <c r="M46" s="64"/>
      <c r="N46" s="64"/>
      <c r="O46" s="64"/>
      <c r="P46" s="64"/>
      <c r="Q46" s="64"/>
      <c r="R46" s="61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</row>
    <row r="47" spans="1:60" ht="15" customHeight="1">
      <c r="A47" s="74" t="s">
        <v>194</v>
      </c>
      <c r="B47" s="73" t="s">
        <v>184</v>
      </c>
      <c r="C47" s="68">
        <f>SUM(C39+1)</f>
        <v>319</v>
      </c>
      <c r="D47" s="75" t="s">
        <v>169</v>
      </c>
      <c r="E47" s="69" t="s">
        <v>170</v>
      </c>
      <c r="F47" s="70">
        <f t="shared" ref="F47:F48" si="4">SUM(F39+7)</f>
        <v>45053</v>
      </c>
      <c r="G47" s="71">
        <f>SUM(F47+1)</f>
        <v>45054</v>
      </c>
      <c r="H47" s="72">
        <f>SUM(G47+24)</f>
        <v>45078</v>
      </c>
      <c r="I47" s="1076" t="s">
        <v>478</v>
      </c>
      <c r="J47" s="1079"/>
      <c r="K47" s="1324">
        <v>2324</v>
      </c>
      <c r="L47" s="1085" t="s">
        <v>356</v>
      </c>
      <c r="M47" s="1070">
        <f>SUM(M39+7)</f>
        <v>45087</v>
      </c>
      <c r="N47" s="1070">
        <f>SUM(M47+1)</f>
        <v>45088</v>
      </c>
      <c r="O47" s="1070">
        <f>SUM(N47+23)</f>
        <v>45111</v>
      </c>
      <c r="P47" s="1070">
        <f>SUM(O47+8)</f>
        <v>45119</v>
      </c>
      <c r="Q47" s="1070">
        <f>SUM(P47+11)</f>
        <v>45130</v>
      </c>
      <c r="R47" s="1073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</row>
    <row r="48" spans="1:60" ht="15" customHeight="1">
      <c r="A48" s="81" t="s">
        <v>194</v>
      </c>
      <c r="B48" s="82" t="s">
        <v>184</v>
      </c>
      <c r="C48" s="76">
        <f>SUM(C47)</f>
        <v>319</v>
      </c>
      <c r="D48" s="83" t="s">
        <v>169</v>
      </c>
      <c r="E48" s="77" t="s">
        <v>176</v>
      </c>
      <c r="F48" s="78">
        <f t="shared" si="4"/>
        <v>45056</v>
      </c>
      <c r="G48" s="79">
        <f>SUM(F48+1)</f>
        <v>45057</v>
      </c>
      <c r="H48" s="80">
        <f>SUM(G48+22)</f>
        <v>45079</v>
      </c>
      <c r="I48" s="1077"/>
      <c r="J48" s="1080"/>
      <c r="K48" s="1083"/>
      <c r="L48" s="1086"/>
      <c r="M48" s="1071"/>
      <c r="N48" s="1071"/>
      <c r="O48" s="1071"/>
      <c r="P48" s="1071"/>
      <c r="Q48" s="1071"/>
      <c r="R48" s="1074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</row>
    <row r="49" spans="1:60" ht="15" customHeight="1">
      <c r="A49" s="84"/>
      <c r="B49" s="85"/>
      <c r="C49" s="86"/>
      <c r="D49" s="87"/>
      <c r="E49" s="88"/>
      <c r="F49" s="89"/>
      <c r="G49" s="90"/>
      <c r="H49" s="91"/>
      <c r="I49" s="1077"/>
      <c r="J49" s="1080"/>
      <c r="K49" s="1083"/>
      <c r="L49" s="1086"/>
      <c r="M49" s="1071"/>
      <c r="N49" s="1071"/>
      <c r="O49" s="1071"/>
      <c r="P49" s="1071"/>
      <c r="Q49" s="1071"/>
      <c r="R49" s="1074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</row>
    <row r="50" spans="1:60" ht="15" customHeight="1">
      <c r="A50" s="92"/>
      <c r="B50" s="86"/>
      <c r="C50" s="86"/>
      <c r="D50" s="93"/>
      <c r="E50" s="88"/>
      <c r="F50" s="89"/>
      <c r="G50" s="90"/>
      <c r="H50" s="245"/>
      <c r="I50" s="1077"/>
      <c r="J50" s="1080"/>
      <c r="K50" s="1083"/>
      <c r="L50" s="1086"/>
      <c r="M50" s="1071"/>
      <c r="N50" s="1071"/>
      <c r="O50" s="1071"/>
      <c r="P50" s="1071"/>
      <c r="Q50" s="1071"/>
      <c r="R50" s="1074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</row>
    <row r="51" spans="1:60" ht="15" customHeight="1">
      <c r="A51" s="84"/>
      <c r="B51" s="85"/>
      <c r="C51" s="86"/>
      <c r="D51" s="87"/>
      <c r="E51" s="88"/>
      <c r="F51" s="89"/>
      <c r="G51" s="90"/>
      <c r="H51" s="245"/>
      <c r="I51" s="1077"/>
      <c r="J51" s="1080"/>
      <c r="K51" s="1083"/>
      <c r="L51" s="1086"/>
      <c r="M51" s="1071"/>
      <c r="N51" s="1071"/>
      <c r="O51" s="1071"/>
      <c r="P51" s="1071"/>
      <c r="Q51" s="1071"/>
      <c r="R51" s="1074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</row>
    <row r="52" spans="1:60" ht="15" customHeight="1">
      <c r="A52" s="104"/>
      <c r="B52" s="105"/>
      <c r="C52" s="94"/>
      <c r="D52" s="106"/>
      <c r="E52" s="95"/>
      <c r="F52" s="96"/>
      <c r="G52" s="97"/>
      <c r="H52" s="98"/>
      <c r="I52" s="1077"/>
      <c r="J52" s="1080"/>
      <c r="K52" s="1083"/>
      <c r="L52" s="1086"/>
      <c r="M52" s="1071"/>
      <c r="N52" s="1071"/>
      <c r="O52" s="1071"/>
      <c r="P52" s="1071"/>
      <c r="Q52" s="1071"/>
      <c r="R52" s="1074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</row>
    <row r="53" spans="1:60" ht="15" customHeight="1">
      <c r="A53" s="99"/>
      <c r="B53" s="107"/>
      <c r="C53" s="100"/>
      <c r="D53" s="108"/>
      <c r="E53" s="101"/>
      <c r="F53" s="102"/>
      <c r="G53" s="103"/>
      <c r="H53" s="103"/>
      <c r="I53" s="1078"/>
      <c r="J53" s="1081"/>
      <c r="K53" s="1083"/>
      <c r="L53" s="1087"/>
      <c r="M53" s="1072"/>
      <c r="N53" s="1072"/>
      <c r="O53" s="1072"/>
      <c r="P53" s="1072"/>
      <c r="Q53" s="1072"/>
      <c r="R53" s="1075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</row>
    <row r="54" spans="1:60" ht="7.9" customHeight="1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313"/>
      <c r="L54" s="63"/>
      <c r="M54" s="64"/>
      <c r="N54" s="64"/>
      <c r="O54" s="64"/>
      <c r="P54" s="64"/>
      <c r="Q54" s="64"/>
      <c r="R54" s="61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</row>
    <row r="55" spans="1:60" ht="15" customHeight="1">
      <c r="A55" s="246" t="s">
        <v>349</v>
      </c>
      <c r="B55" s="68" t="s">
        <v>184</v>
      </c>
      <c r="C55" s="68">
        <f>SUM(C47+1)</f>
        <v>320</v>
      </c>
      <c r="D55" s="75" t="s">
        <v>169</v>
      </c>
      <c r="E55" s="69" t="s">
        <v>170</v>
      </c>
      <c r="F55" s="70">
        <f t="shared" ref="F55:F56" si="5">SUM(F47+7)</f>
        <v>45060</v>
      </c>
      <c r="G55" s="71">
        <f>SUM(F55+1)</f>
        <v>45061</v>
      </c>
      <c r="H55" s="72">
        <f>SUM(G55+24)</f>
        <v>45085</v>
      </c>
      <c r="I55" s="1312" t="s">
        <v>479</v>
      </c>
      <c r="J55" s="1315"/>
      <c r="K55" s="1321" t="s">
        <v>480</v>
      </c>
      <c r="L55" s="1082" t="s">
        <v>356</v>
      </c>
      <c r="M55" s="1318">
        <f>SUM(M47+7)</f>
        <v>45094</v>
      </c>
      <c r="N55" s="1070">
        <f>SUM(M55+1)</f>
        <v>45095</v>
      </c>
      <c r="O55" s="1070">
        <f>SUM(N55+23)</f>
        <v>45118</v>
      </c>
      <c r="P55" s="1070">
        <f>SUM(O55+8)</f>
        <v>45126</v>
      </c>
      <c r="Q55" s="1070">
        <f>SUM(P55+11)</f>
        <v>45137</v>
      </c>
      <c r="R55" s="1073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</row>
    <row r="56" spans="1:60" ht="15" customHeight="1">
      <c r="A56" s="81" t="s">
        <v>349</v>
      </c>
      <c r="B56" s="82" t="s">
        <v>184</v>
      </c>
      <c r="C56" s="76">
        <f>SUM(C55)</f>
        <v>320</v>
      </c>
      <c r="D56" s="83" t="s">
        <v>169</v>
      </c>
      <c r="E56" s="77" t="s">
        <v>176</v>
      </c>
      <c r="F56" s="78">
        <f t="shared" si="5"/>
        <v>45063</v>
      </c>
      <c r="G56" s="79">
        <f>SUM(F56+1)</f>
        <v>45064</v>
      </c>
      <c r="H56" s="80">
        <f>SUM(G56+22)</f>
        <v>45086</v>
      </c>
      <c r="I56" s="1313"/>
      <c r="J56" s="1316"/>
      <c r="K56" s="1322"/>
      <c r="L56" s="1083"/>
      <c r="M56" s="1319"/>
      <c r="N56" s="1071"/>
      <c r="O56" s="1071"/>
      <c r="P56" s="1071"/>
      <c r="Q56" s="1071"/>
      <c r="R56" s="1074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</row>
    <row r="57" spans="1:60" ht="15" customHeight="1">
      <c r="A57" s="84"/>
      <c r="B57" s="85"/>
      <c r="C57" s="86"/>
      <c r="D57" s="87"/>
      <c r="E57" s="88"/>
      <c r="F57" s="89"/>
      <c r="G57" s="90"/>
      <c r="H57" s="91"/>
      <c r="I57" s="1313"/>
      <c r="J57" s="1316"/>
      <c r="K57" s="1322"/>
      <c r="L57" s="1083"/>
      <c r="M57" s="1319"/>
      <c r="N57" s="1071"/>
      <c r="O57" s="1071"/>
      <c r="P57" s="1071"/>
      <c r="Q57" s="1071"/>
      <c r="R57" s="1074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</row>
    <row r="58" spans="1:60" ht="15" customHeight="1">
      <c r="A58" s="92"/>
      <c r="B58" s="86"/>
      <c r="C58" s="86"/>
      <c r="D58" s="93"/>
      <c r="E58" s="88"/>
      <c r="F58" s="89"/>
      <c r="G58" s="90"/>
      <c r="H58" s="245"/>
      <c r="I58" s="1313"/>
      <c r="J58" s="1316"/>
      <c r="K58" s="1322"/>
      <c r="L58" s="1083"/>
      <c r="M58" s="1319"/>
      <c r="N58" s="1071"/>
      <c r="O58" s="1071"/>
      <c r="P58" s="1071"/>
      <c r="Q58" s="1071"/>
      <c r="R58" s="1074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</row>
    <row r="59" spans="1:60" ht="15" customHeight="1">
      <c r="A59" s="84"/>
      <c r="B59" s="85"/>
      <c r="C59" s="86"/>
      <c r="D59" s="87"/>
      <c r="E59" s="88"/>
      <c r="F59" s="89"/>
      <c r="G59" s="90"/>
      <c r="H59" s="245"/>
      <c r="I59" s="1313"/>
      <c r="J59" s="1316"/>
      <c r="K59" s="1322"/>
      <c r="L59" s="1083"/>
      <c r="M59" s="1319"/>
      <c r="N59" s="1071"/>
      <c r="O59" s="1071"/>
      <c r="P59" s="1071"/>
      <c r="Q59" s="1071"/>
      <c r="R59" s="1074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</row>
    <row r="60" spans="1:60" ht="15" customHeight="1">
      <c r="A60" s="104"/>
      <c r="B60" s="105"/>
      <c r="C60" s="94"/>
      <c r="D60" s="106"/>
      <c r="E60" s="95"/>
      <c r="F60" s="96"/>
      <c r="G60" s="97"/>
      <c r="H60" s="98"/>
      <c r="I60" s="1313"/>
      <c r="J60" s="1316"/>
      <c r="K60" s="1322"/>
      <c r="L60" s="1083"/>
      <c r="M60" s="1319"/>
      <c r="N60" s="1071"/>
      <c r="O60" s="1071"/>
      <c r="P60" s="1071"/>
      <c r="Q60" s="1071"/>
      <c r="R60" s="1074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</row>
    <row r="61" spans="1:60" ht="15" customHeight="1">
      <c r="A61" s="99"/>
      <c r="B61" s="107"/>
      <c r="C61" s="100"/>
      <c r="D61" s="108"/>
      <c r="E61" s="101"/>
      <c r="F61" s="102"/>
      <c r="G61" s="103"/>
      <c r="H61" s="103"/>
      <c r="I61" s="1314"/>
      <c r="J61" s="1317"/>
      <c r="K61" s="1323"/>
      <c r="L61" s="1084"/>
      <c r="M61" s="1320"/>
      <c r="N61" s="1072"/>
      <c r="O61" s="1072"/>
      <c r="P61" s="1072"/>
      <c r="Q61" s="1072"/>
      <c r="R61" s="1075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</row>
    <row r="62" spans="1:60" ht="7.9" customHeight="1">
      <c r="A62" s="62"/>
      <c r="B62" s="39"/>
      <c r="C62" s="39"/>
      <c r="D62" s="40"/>
      <c r="E62" s="40"/>
      <c r="F62" s="39"/>
      <c r="G62" s="39"/>
      <c r="H62" s="39"/>
      <c r="I62" s="63"/>
      <c r="J62" s="63"/>
      <c r="K62" s="63"/>
      <c r="L62" s="63"/>
      <c r="M62" s="64"/>
      <c r="N62" s="64"/>
      <c r="O62" s="64"/>
      <c r="P62" s="64"/>
      <c r="Q62" s="64"/>
      <c r="R62" s="61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</row>
    <row r="63" spans="1:60" ht="15" customHeight="1">
      <c r="A63" s="74" t="s">
        <v>354</v>
      </c>
      <c r="B63" s="73" t="s">
        <v>184</v>
      </c>
      <c r="C63" s="68">
        <f>SUM(C55+1)</f>
        <v>321</v>
      </c>
      <c r="D63" s="75" t="s">
        <v>169</v>
      </c>
      <c r="E63" s="69" t="s">
        <v>170</v>
      </c>
      <c r="F63" s="70">
        <f t="shared" ref="F63:F64" si="6">SUM(F55+7)</f>
        <v>45067</v>
      </c>
      <c r="G63" s="71">
        <f>SUM(F63+1)</f>
        <v>45068</v>
      </c>
      <c r="H63" s="72">
        <f>SUM(G63+24)</f>
        <v>45092</v>
      </c>
      <c r="I63" s="1076" t="s">
        <v>481</v>
      </c>
      <c r="J63" s="1079"/>
      <c r="K63" s="1082">
        <v>2326</v>
      </c>
      <c r="L63" s="1085" t="s">
        <v>356</v>
      </c>
      <c r="M63" s="1070">
        <f>SUM(M55+7)</f>
        <v>45101</v>
      </c>
      <c r="N63" s="1070">
        <f>SUM(M63+1)</f>
        <v>45102</v>
      </c>
      <c r="O63" s="1070">
        <f>SUM(N63+23)</f>
        <v>45125</v>
      </c>
      <c r="P63" s="1070">
        <f>SUM(O63+8)</f>
        <v>45133</v>
      </c>
      <c r="Q63" s="1070">
        <f>SUM(P63+11)</f>
        <v>45144</v>
      </c>
      <c r="R63" s="1073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</row>
    <row r="64" spans="1:60" ht="15" customHeight="1">
      <c r="A64" s="272" t="s">
        <v>354</v>
      </c>
      <c r="B64" s="76" t="s">
        <v>184</v>
      </c>
      <c r="C64" s="76">
        <f>SUM(C63)</f>
        <v>321</v>
      </c>
      <c r="D64" s="83" t="s">
        <v>169</v>
      </c>
      <c r="E64" s="77" t="s">
        <v>176</v>
      </c>
      <c r="F64" s="78">
        <f t="shared" si="6"/>
        <v>45070</v>
      </c>
      <c r="G64" s="79">
        <f>SUM(F64+1)</f>
        <v>45071</v>
      </c>
      <c r="H64" s="80">
        <f>SUM(G64+22)</f>
        <v>45093</v>
      </c>
      <c r="I64" s="1077"/>
      <c r="J64" s="1080"/>
      <c r="K64" s="1083"/>
      <c r="L64" s="1086"/>
      <c r="M64" s="1071"/>
      <c r="N64" s="1071"/>
      <c r="O64" s="1071"/>
      <c r="P64" s="1071"/>
      <c r="Q64" s="1071"/>
      <c r="R64" s="1074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</row>
    <row r="65" spans="1:60" ht="15" customHeight="1">
      <c r="A65" s="84"/>
      <c r="B65" s="85"/>
      <c r="C65" s="86"/>
      <c r="D65" s="87"/>
      <c r="E65" s="88"/>
      <c r="F65" s="89"/>
      <c r="G65" s="90"/>
      <c r="H65" s="91"/>
      <c r="I65" s="1077"/>
      <c r="J65" s="1080"/>
      <c r="K65" s="1083"/>
      <c r="L65" s="1086"/>
      <c r="M65" s="1071"/>
      <c r="N65" s="1071"/>
      <c r="O65" s="1071"/>
      <c r="P65" s="1071"/>
      <c r="Q65" s="1071"/>
      <c r="R65" s="1074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</row>
    <row r="66" spans="1:60" ht="15" customHeight="1">
      <c r="A66" s="92"/>
      <c r="B66" s="86"/>
      <c r="C66" s="86"/>
      <c r="D66" s="93"/>
      <c r="E66" s="88"/>
      <c r="F66" s="89"/>
      <c r="G66" s="90"/>
      <c r="H66" s="245"/>
      <c r="I66" s="1077"/>
      <c r="J66" s="1080"/>
      <c r="K66" s="1083"/>
      <c r="L66" s="1086"/>
      <c r="M66" s="1071"/>
      <c r="N66" s="1071"/>
      <c r="O66" s="1071"/>
      <c r="P66" s="1071"/>
      <c r="Q66" s="1071"/>
      <c r="R66" s="1074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</row>
    <row r="67" spans="1:60" ht="15" customHeight="1">
      <c r="A67" s="84"/>
      <c r="B67" s="85"/>
      <c r="C67" s="86"/>
      <c r="D67" s="87"/>
      <c r="E67" s="88"/>
      <c r="F67" s="89"/>
      <c r="G67" s="90"/>
      <c r="H67" s="245"/>
      <c r="I67" s="1077"/>
      <c r="J67" s="1080"/>
      <c r="K67" s="1083"/>
      <c r="L67" s="1086"/>
      <c r="M67" s="1071"/>
      <c r="N67" s="1071"/>
      <c r="O67" s="1071"/>
      <c r="P67" s="1071"/>
      <c r="Q67" s="1071"/>
      <c r="R67" s="1074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</row>
    <row r="68" spans="1:60" ht="15" customHeight="1">
      <c r="A68" s="104"/>
      <c r="B68" s="105"/>
      <c r="C68" s="94"/>
      <c r="D68" s="106"/>
      <c r="E68" s="95"/>
      <c r="F68" s="96"/>
      <c r="G68" s="97"/>
      <c r="H68" s="98"/>
      <c r="I68" s="1077"/>
      <c r="J68" s="1080"/>
      <c r="K68" s="1083"/>
      <c r="L68" s="1086"/>
      <c r="M68" s="1071"/>
      <c r="N68" s="1071"/>
      <c r="O68" s="1071"/>
      <c r="P68" s="1071"/>
      <c r="Q68" s="1071"/>
      <c r="R68" s="1074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</row>
    <row r="69" spans="1:60" ht="15.75" thickBot="1">
      <c r="A69" s="99"/>
      <c r="B69" s="107"/>
      <c r="C69" s="100"/>
      <c r="D69" s="108"/>
      <c r="E69" s="101"/>
      <c r="F69" s="102"/>
      <c r="G69" s="103"/>
      <c r="H69" s="103"/>
      <c r="I69" s="1078"/>
      <c r="J69" s="1081"/>
      <c r="K69" s="1084"/>
      <c r="L69" s="1087"/>
      <c r="M69" s="1072"/>
      <c r="N69" s="1072"/>
      <c r="O69" s="1072"/>
      <c r="P69" s="1072"/>
      <c r="Q69" s="1072"/>
      <c r="R69" s="1075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</row>
    <row r="70" spans="1:60" ht="7.9" customHeight="1" thickBot="1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64"/>
      <c r="P70" s="64"/>
      <c r="Q70" s="64"/>
      <c r="R70" s="61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</row>
    <row r="71" spans="1:60" ht="15" customHeight="1">
      <c r="A71" s="74" t="s">
        <v>224</v>
      </c>
      <c r="B71" s="73" t="s">
        <v>184</v>
      </c>
      <c r="C71" s="68">
        <f>SUM(C63+1)</f>
        <v>322</v>
      </c>
      <c r="D71" s="75" t="s">
        <v>169</v>
      </c>
      <c r="E71" s="69" t="s">
        <v>170</v>
      </c>
      <c r="F71" s="70">
        <f t="shared" ref="F71:F72" si="7">SUM(F63+7)</f>
        <v>45074</v>
      </c>
      <c r="G71" s="71">
        <f>SUM(F71+1)</f>
        <v>45075</v>
      </c>
      <c r="H71" s="72">
        <f>SUM(G71+24)</f>
        <v>45099</v>
      </c>
      <c r="I71" s="1076" t="s">
        <v>453</v>
      </c>
      <c r="J71" s="1079"/>
      <c r="K71" s="1082">
        <v>2327</v>
      </c>
      <c r="L71" s="1085" t="s">
        <v>356</v>
      </c>
      <c r="M71" s="1070">
        <f>SUM(M63+7)</f>
        <v>45108</v>
      </c>
      <c r="N71" s="1070">
        <f>SUM(M71+1)</f>
        <v>45109</v>
      </c>
      <c r="O71" s="1070">
        <f>SUM(N71+23)</f>
        <v>45132</v>
      </c>
      <c r="P71" s="1070">
        <f>SUM(O71+8)</f>
        <v>45140</v>
      </c>
      <c r="Q71" s="1070">
        <f>SUM(P71+11)</f>
        <v>45151</v>
      </c>
      <c r="R71" s="1073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</row>
    <row r="72" spans="1:60" ht="15" customHeight="1">
      <c r="A72" s="81" t="s">
        <v>224</v>
      </c>
      <c r="B72" s="82" t="s">
        <v>184</v>
      </c>
      <c r="C72" s="76">
        <f>SUM(C71)</f>
        <v>322</v>
      </c>
      <c r="D72" s="83" t="s">
        <v>169</v>
      </c>
      <c r="E72" s="77" t="s">
        <v>176</v>
      </c>
      <c r="F72" s="78">
        <f t="shared" si="7"/>
        <v>45077</v>
      </c>
      <c r="G72" s="79">
        <f>SUM(F72+1)</f>
        <v>45078</v>
      </c>
      <c r="H72" s="80">
        <f>SUM(G72+22)</f>
        <v>45100</v>
      </c>
      <c r="I72" s="1077"/>
      <c r="J72" s="1080"/>
      <c r="K72" s="1083"/>
      <c r="L72" s="1086"/>
      <c r="M72" s="1071"/>
      <c r="N72" s="1071"/>
      <c r="O72" s="1071"/>
      <c r="P72" s="1071"/>
      <c r="Q72" s="1071"/>
      <c r="R72" s="1074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</row>
    <row r="73" spans="1:60" ht="15" customHeight="1">
      <c r="A73" s="84"/>
      <c r="B73" s="85"/>
      <c r="C73" s="86"/>
      <c r="D73" s="87"/>
      <c r="E73" s="88"/>
      <c r="F73" s="89"/>
      <c r="G73" s="90"/>
      <c r="H73" s="91"/>
      <c r="I73" s="1077"/>
      <c r="J73" s="1080"/>
      <c r="K73" s="1083"/>
      <c r="L73" s="1086"/>
      <c r="M73" s="1071"/>
      <c r="N73" s="1071"/>
      <c r="O73" s="1071"/>
      <c r="P73" s="1071"/>
      <c r="Q73" s="1071"/>
      <c r="R73" s="1074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</row>
    <row r="74" spans="1:60" ht="15" customHeight="1">
      <c r="A74" s="92"/>
      <c r="B74" s="86"/>
      <c r="C74" s="86"/>
      <c r="D74" s="93"/>
      <c r="E74" s="88"/>
      <c r="F74" s="89"/>
      <c r="G74" s="90"/>
      <c r="H74" s="245"/>
      <c r="I74" s="1077"/>
      <c r="J74" s="1080"/>
      <c r="K74" s="1083"/>
      <c r="L74" s="1086"/>
      <c r="M74" s="1071"/>
      <c r="N74" s="1071"/>
      <c r="O74" s="1071"/>
      <c r="P74" s="1071"/>
      <c r="Q74" s="1071"/>
      <c r="R74" s="1074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</row>
    <row r="75" spans="1:60" ht="15" customHeight="1">
      <c r="A75" s="84"/>
      <c r="B75" s="85"/>
      <c r="C75" s="86"/>
      <c r="D75" s="87"/>
      <c r="E75" s="88"/>
      <c r="F75" s="89"/>
      <c r="G75" s="90"/>
      <c r="H75" s="245"/>
      <c r="I75" s="1077"/>
      <c r="J75" s="1080"/>
      <c r="K75" s="1083"/>
      <c r="L75" s="1086"/>
      <c r="M75" s="1071"/>
      <c r="N75" s="1071"/>
      <c r="O75" s="1071"/>
      <c r="P75" s="1071"/>
      <c r="Q75" s="1071"/>
      <c r="R75" s="1074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</row>
    <row r="76" spans="1:60" ht="15" customHeight="1">
      <c r="A76" s="104"/>
      <c r="B76" s="105"/>
      <c r="C76" s="94"/>
      <c r="D76" s="106"/>
      <c r="E76" s="95"/>
      <c r="F76" s="96"/>
      <c r="G76" s="97"/>
      <c r="H76" s="98"/>
      <c r="I76" s="1077"/>
      <c r="J76" s="1080"/>
      <c r="K76" s="1083"/>
      <c r="L76" s="1086"/>
      <c r="M76" s="1071"/>
      <c r="N76" s="1071"/>
      <c r="O76" s="1071"/>
      <c r="P76" s="1071"/>
      <c r="Q76" s="1071"/>
      <c r="R76" s="1074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</row>
    <row r="77" spans="1:60" ht="15" customHeight="1" thickBot="1">
      <c r="A77" s="99"/>
      <c r="B77" s="107"/>
      <c r="C77" s="100"/>
      <c r="D77" s="108"/>
      <c r="E77" s="101"/>
      <c r="F77" s="102"/>
      <c r="G77" s="103"/>
      <c r="H77" s="103"/>
      <c r="I77" s="1078"/>
      <c r="J77" s="1081"/>
      <c r="K77" s="1084"/>
      <c r="L77" s="1087"/>
      <c r="M77" s="1072"/>
      <c r="N77" s="1072"/>
      <c r="O77" s="1072"/>
      <c r="P77" s="1072"/>
      <c r="Q77" s="1072"/>
      <c r="R77" s="1075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</row>
    <row r="78" spans="1:60" ht="15" customHeight="1">
      <c r="A78" s="94"/>
      <c r="B78" s="94"/>
      <c r="C78" s="94"/>
      <c r="D78" s="106"/>
      <c r="E78" s="94"/>
      <c r="F78" s="96"/>
      <c r="G78" s="96"/>
      <c r="H78" s="96"/>
      <c r="I78" s="38"/>
      <c r="J78" s="38"/>
      <c r="K78" s="38"/>
      <c r="L78" s="38"/>
      <c r="M78" s="124"/>
      <c r="N78" s="124"/>
      <c r="O78" s="124"/>
      <c r="P78" s="124"/>
      <c r="Q78" s="124"/>
      <c r="R78" s="124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</row>
    <row r="79" spans="1:60" ht="15" customHeight="1">
      <c r="A79" s="74" t="s">
        <v>357</v>
      </c>
      <c r="B79" s="73" t="s">
        <v>184</v>
      </c>
      <c r="C79" s="68">
        <f>SUM(C71+1)</f>
        <v>323</v>
      </c>
      <c r="D79" s="75" t="s">
        <v>169</v>
      </c>
      <c r="E79" s="69" t="s">
        <v>170</v>
      </c>
      <c r="F79" s="70">
        <f t="shared" ref="F79:F80" si="8">SUM(F71+7)</f>
        <v>45081</v>
      </c>
      <c r="G79" s="71">
        <f>SUM(F79+1)</f>
        <v>45082</v>
      </c>
      <c r="H79" s="72">
        <f>SUM(G79+24)</f>
        <v>45106</v>
      </c>
      <c r="I79" s="1312" t="s">
        <v>482</v>
      </c>
      <c r="J79" s="1315"/>
      <c r="K79" s="1082">
        <v>2328</v>
      </c>
      <c r="L79" s="1085" t="s">
        <v>356</v>
      </c>
      <c r="M79" s="1070">
        <f>SUM(M71+7)</f>
        <v>45115</v>
      </c>
      <c r="N79" s="1070">
        <f>SUM(M79+1)</f>
        <v>45116</v>
      </c>
      <c r="O79" s="1070">
        <f>SUM(N79+23)</f>
        <v>45139</v>
      </c>
      <c r="P79" s="1070">
        <f>SUM(O79+8)</f>
        <v>45147</v>
      </c>
      <c r="Q79" s="1070">
        <f>SUM(P79+11)</f>
        <v>45158</v>
      </c>
      <c r="R79" s="1073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</row>
    <row r="80" spans="1:60" ht="15" customHeight="1">
      <c r="A80" s="81" t="s">
        <v>357</v>
      </c>
      <c r="B80" s="82" t="s">
        <v>184</v>
      </c>
      <c r="C80" s="76">
        <f>SUM(C79)</f>
        <v>323</v>
      </c>
      <c r="D80" s="83" t="s">
        <v>169</v>
      </c>
      <c r="E80" s="77" t="s">
        <v>176</v>
      </c>
      <c r="F80" s="78">
        <f t="shared" si="8"/>
        <v>45084</v>
      </c>
      <c r="G80" s="79">
        <f>SUM(F80+1)</f>
        <v>45085</v>
      </c>
      <c r="H80" s="80">
        <f>SUM(G80+22)</f>
        <v>45107</v>
      </c>
      <c r="I80" s="1313"/>
      <c r="J80" s="1316"/>
      <c r="K80" s="1083"/>
      <c r="L80" s="1086"/>
      <c r="M80" s="1071"/>
      <c r="N80" s="1071"/>
      <c r="O80" s="1071"/>
      <c r="P80" s="1071"/>
      <c r="Q80" s="1071"/>
      <c r="R80" s="1074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</row>
    <row r="81" spans="1:60" ht="15" customHeight="1">
      <c r="A81" s="84"/>
      <c r="B81" s="85"/>
      <c r="C81" s="86"/>
      <c r="D81" s="87"/>
      <c r="E81" s="88"/>
      <c r="F81" s="89"/>
      <c r="G81" s="90"/>
      <c r="H81" s="91"/>
      <c r="I81" s="1313"/>
      <c r="J81" s="1316"/>
      <c r="K81" s="1083"/>
      <c r="L81" s="1086"/>
      <c r="M81" s="1071"/>
      <c r="N81" s="1071"/>
      <c r="O81" s="1071"/>
      <c r="P81" s="1071"/>
      <c r="Q81" s="1071"/>
      <c r="R81" s="1074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</row>
    <row r="82" spans="1:60" ht="15" customHeight="1">
      <c r="A82" s="92"/>
      <c r="B82" s="86"/>
      <c r="C82" s="86"/>
      <c r="D82" s="93"/>
      <c r="E82" s="88"/>
      <c r="F82" s="89"/>
      <c r="G82" s="90"/>
      <c r="H82" s="245"/>
      <c r="I82" s="1313"/>
      <c r="J82" s="1316"/>
      <c r="K82" s="1083"/>
      <c r="L82" s="1086"/>
      <c r="M82" s="1071"/>
      <c r="N82" s="1071"/>
      <c r="O82" s="1071"/>
      <c r="P82" s="1071"/>
      <c r="Q82" s="1071"/>
      <c r="R82" s="1074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</row>
    <row r="83" spans="1:60" ht="15" customHeight="1">
      <c r="A83" s="84"/>
      <c r="B83" s="85"/>
      <c r="C83" s="86"/>
      <c r="D83" s="87"/>
      <c r="E83" s="88"/>
      <c r="F83" s="89"/>
      <c r="G83" s="90"/>
      <c r="H83" s="245"/>
      <c r="I83" s="1313"/>
      <c r="J83" s="1316"/>
      <c r="K83" s="1083"/>
      <c r="L83" s="1086"/>
      <c r="M83" s="1071"/>
      <c r="N83" s="1071"/>
      <c r="O83" s="1071"/>
      <c r="P83" s="1071"/>
      <c r="Q83" s="1071"/>
      <c r="R83" s="1074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</row>
    <row r="84" spans="1:60" ht="15" customHeight="1">
      <c r="A84" s="104"/>
      <c r="B84" s="105"/>
      <c r="C84" s="94"/>
      <c r="D84" s="106"/>
      <c r="E84" s="95"/>
      <c r="F84" s="96"/>
      <c r="G84" s="97"/>
      <c r="H84" s="98"/>
      <c r="I84" s="1313"/>
      <c r="J84" s="1316"/>
      <c r="K84" s="1083"/>
      <c r="L84" s="1086"/>
      <c r="M84" s="1071"/>
      <c r="N84" s="1071"/>
      <c r="O84" s="1071"/>
      <c r="P84" s="1071"/>
      <c r="Q84" s="1071"/>
      <c r="R84" s="1074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</row>
    <row r="85" spans="1:60" ht="15" customHeight="1">
      <c r="A85" s="99"/>
      <c r="B85" s="107"/>
      <c r="C85" s="100"/>
      <c r="D85" s="108"/>
      <c r="E85" s="101"/>
      <c r="F85" s="102"/>
      <c r="G85" s="103"/>
      <c r="H85" s="103"/>
      <c r="I85" s="1314"/>
      <c r="J85" s="1317"/>
      <c r="K85" s="1084"/>
      <c r="L85" s="1087"/>
      <c r="M85" s="1072"/>
      <c r="N85" s="1072"/>
      <c r="O85" s="1072"/>
      <c r="P85" s="1072"/>
      <c r="Q85" s="1072"/>
      <c r="R85" s="1075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</row>
    <row r="86" spans="1:60" ht="15" customHeight="1">
      <c r="A86" s="94"/>
      <c r="B86" s="94"/>
      <c r="C86" s="94"/>
      <c r="D86" s="106"/>
      <c r="E86" s="94"/>
      <c r="F86" s="96"/>
      <c r="G86" s="96"/>
      <c r="H86" s="96"/>
      <c r="I86" s="38"/>
      <c r="J86" s="38"/>
      <c r="K86" s="38"/>
      <c r="L86" s="38"/>
      <c r="M86" s="124"/>
      <c r="N86" s="124"/>
      <c r="O86" s="124"/>
      <c r="P86" s="124"/>
      <c r="Q86" s="124"/>
      <c r="R86" s="124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</row>
    <row r="87" spans="1:60" ht="15" customHeight="1">
      <c r="A87" s="74" t="s">
        <v>207</v>
      </c>
      <c r="B87" s="73" t="s">
        <v>184</v>
      </c>
      <c r="C87" s="68">
        <f>SUM(C79+1)</f>
        <v>324</v>
      </c>
      <c r="D87" s="75" t="s">
        <v>169</v>
      </c>
      <c r="E87" s="69" t="s">
        <v>170</v>
      </c>
      <c r="F87" s="70">
        <f t="shared" ref="F87:F88" si="9">SUM(F79+7)</f>
        <v>45088</v>
      </c>
      <c r="G87" s="71">
        <f>SUM(F87+1)</f>
        <v>45089</v>
      </c>
      <c r="H87" s="72">
        <f>SUM(G87+24)</f>
        <v>45113</v>
      </c>
      <c r="I87" s="1076" t="s">
        <v>454</v>
      </c>
      <c r="J87" s="1079" t="s">
        <v>455</v>
      </c>
      <c r="K87" s="1082">
        <v>329</v>
      </c>
      <c r="L87" s="1085" t="s">
        <v>179</v>
      </c>
      <c r="M87" s="1070">
        <f>SUM(M79+7)</f>
        <v>45122</v>
      </c>
      <c r="N87" s="1070">
        <f>SUM(M87+1)</f>
        <v>45123</v>
      </c>
      <c r="O87" s="1070">
        <f>SUM(N87+23)</f>
        <v>45146</v>
      </c>
      <c r="P87" s="1070">
        <f>SUM(O87+8)</f>
        <v>45154</v>
      </c>
      <c r="Q87" s="1070">
        <f>SUM(P87+11)</f>
        <v>45165</v>
      </c>
      <c r="R87" s="1073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</row>
    <row r="88" spans="1:60" ht="15" customHeight="1">
      <c r="A88" s="81" t="s">
        <v>207</v>
      </c>
      <c r="B88" s="82" t="s">
        <v>184</v>
      </c>
      <c r="C88" s="76">
        <f>SUM(C87)</f>
        <v>324</v>
      </c>
      <c r="D88" s="83" t="s">
        <v>169</v>
      </c>
      <c r="E88" s="77" t="s">
        <v>176</v>
      </c>
      <c r="F88" s="78">
        <f t="shared" si="9"/>
        <v>45091</v>
      </c>
      <c r="G88" s="79">
        <f>SUM(F88+1)</f>
        <v>45092</v>
      </c>
      <c r="H88" s="80">
        <f>SUM(G88+22)</f>
        <v>45114</v>
      </c>
      <c r="I88" s="1077"/>
      <c r="J88" s="1080"/>
      <c r="K88" s="1083"/>
      <c r="L88" s="1086"/>
      <c r="M88" s="1071"/>
      <c r="N88" s="1071"/>
      <c r="O88" s="1071"/>
      <c r="P88" s="1071"/>
      <c r="Q88" s="1071"/>
      <c r="R88" s="1074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</row>
    <row r="89" spans="1:60" ht="15" customHeight="1">
      <c r="A89" s="84"/>
      <c r="B89" s="85"/>
      <c r="C89" s="86"/>
      <c r="D89" s="87"/>
      <c r="E89" s="88"/>
      <c r="F89" s="89"/>
      <c r="G89" s="90"/>
      <c r="H89" s="91"/>
      <c r="I89" s="1077"/>
      <c r="J89" s="1080"/>
      <c r="K89" s="1083"/>
      <c r="L89" s="1086"/>
      <c r="M89" s="1071"/>
      <c r="N89" s="1071"/>
      <c r="O89" s="1071"/>
      <c r="P89" s="1071"/>
      <c r="Q89" s="1071"/>
      <c r="R89" s="1074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</row>
    <row r="90" spans="1:60" ht="15" customHeight="1">
      <c r="A90" s="92"/>
      <c r="B90" s="86"/>
      <c r="C90" s="86"/>
      <c r="D90" s="93"/>
      <c r="E90" s="88"/>
      <c r="F90" s="89"/>
      <c r="G90" s="90"/>
      <c r="H90" s="245"/>
      <c r="I90" s="1077"/>
      <c r="J90" s="1080"/>
      <c r="K90" s="1083"/>
      <c r="L90" s="1086"/>
      <c r="M90" s="1071"/>
      <c r="N90" s="1071"/>
      <c r="O90" s="1071"/>
      <c r="P90" s="1071"/>
      <c r="Q90" s="1071"/>
      <c r="R90" s="1074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</row>
    <row r="91" spans="1:60" ht="15" customHeight="1">
      <c r="A91" s="84"/>
      <c r="B91" s="85"/>
      <c r="C91" s="86"/>
      <c r="D91" s="87"/>
      <c r="E91" s="88"/>
      <c r="F91" s="89"/>
      <c r="G91" s="90"/>
      <c r="H91" s="245"/>
      <c r="I91" s="1077"/>
      <c r="J91" s="1080"/>
      <c r="K91" s="1083"/>
      <c r="L91" s="1086"/>
      <c r="M91" s="1071"/>
      <c r="N91" s="1071"/>
      <c r="O91" s="1071"/>
      <c r="P91" s="1071"/>
      <c r="Q91" s="1071"/>
      <c r="R91" s="1074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</row>
    <row r="92" spans="1:60" ht="15" customHeight="1">
      <c r="A92" s="104"/>
      <c r="B92" s="105"/>
      <c r="C92" s="94"/>
      <c r="D92" s="106"/>
      <c r="E92" s="95"/>
      <c r="F92" s="96"/>
      <c r="G92" s="97"/>
      <c r="H92" s="98"/>
      <c r="I92" s="1077"/>
      <c r="J92" s="1080"/>
      <c r="K92" s="1083"/>
      <c r="L92" s="1086"/>
      <c r="M92" s="1071"/>
      <c r="N92" s="1071"/>
      <c r="O92" s="1071"/>
      <c r="P92" s="1071"/>
      <c r="Q92" s="1071"/>
      <c r="R92" s="1074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</row>
    <row r="93" spans="1:60" ht="15" customHeight="1">
      <c r="A93" s="99"/>
      <c r="B93" s="107"/>
      <c r="C93" s="100"/>
      <c r="D93" s="108"/>
      <c r="E93" s="101"/>
      <c r="F93" s="102"/>
      <c r="G93" s="103"/>
      <c r="H93" s="103"/>
      <c r="I93" s="1078"/>
      <c r="J93" s="1081"/>
      <c r="K93" s="1084"/>
      <c r="L93" s="1087"/>
      <c r="M93" s="1072"/>
      <c r="N93" s="1072"/>
      <c r="O93" s="1072"/>
      <c r="P93" s="1072"/>
      <c r="Q93" s="1072"/>
      <c r="R93" s="1075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</row>
    <row r="94" spans="1:60" ht="15" customHeight="1">
      <c r="A94" s="94"/>
      <c r="B94" s="94"/>
      <c r="C94" s="94"/>
      <c r="D94" s="106"/>
      <c r="E94" s="94"/>
      <c r="F94" s="96"/>
      <c r="G94" s="96"/>
      <c r="H94" s="96"/>
      <c r="I94" s="38"/>
      <c r="J94" s="38"/>
      <c r="K94" s="38"/>
      <c r="L94" s="38"/>
      <c r="M94" s="124"/>
      <c r="N94" s="124"/>
      <c r="O94" s="124"/>
      <c r="P94" s="124"/>
      <c r="Q94" s="124"/>
      <c r="R94" s="124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</row>
    <row r="95" spans="1:60" ht="15" customHeight="1">
      <c r="A95" s="327" t="s">
        <v>366</v>
      </c>
      <c r="B95" s="73" t="s">
        <v>168</v>
      </c>
      <c r="C95" s="68">
        <v>325</v>
      </c>
      <c r="D95" s="75" t="s">
        <v>169</v>
      </c>
      <c r="E95" s="69" t="s">
        <v>170</v>
      </c>
      <c r="F95" s="70">
        <v>45095</v>
      </c>
      <c r="G95" s="71">
        <f>F95+1</f>
        <v>45096</v>
      </c>
      <c r="H95" s="72">
        <f>F95+24</f>
        <v>45119</v>
      </c>
      <c r="I95" s="1076" t="s">
        <v>483</v>
      </c>
      <c r="J95" s="1079"/>
      <c r="K95" s="1082">
        <v>2318</v>
      </c>
      <c r="L95" s="1085" t="s">
        <v>173</v>
      </c>
      <c r="M95" s="1070">
        <f>SUM(M87+7)</f>
        <v>45129</v>
      </c>
      <c r="N95" s="1070">
        <f>SUM(M95+1)</f>
        <v>45130</v>
      </c>
      <c r="O95" s="1070">
        <f>SUM(N95+23)</f>
        <v>45153</v>
      </c>
      <c r="P95" s="1070">
        <f>SUM(O95+8)</f>
        <v>45161</v>
      </c>
      <c r="Q95" s="1070">
        <f>SUM(P95+11)</f>
        <v>45172</v>
      </c>
      <c r="R95" s="1073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</row>
    <row r="96" spans="1:60" ht="15" customHeight="1">
      <c r="A96" s="328" t="s">
        <v>366</v>
      </c>
      <c r="B96" s="82" t="s">
        <v>168</v>
      </c>
      <c r="C96" s="76">
        <v>325</v>
      </c>
      <c r="D96" s="83" t="s">
        <v>169</v>
      </c>
      <c r="E96" s="77" t="s">
        <v>176</v>
      </c>
      <c r="F96" s="78">
        <v>45098</v>
      </c>
      <c r="G96" s="79">
        <f>F96</f>
        <v>45098</v>
      </c>
      <c r="H96" s="80">
        <f>F96+22</f>
        <v>45120</v>
      </c>
      <c r="I96" s="1077"/>
      <c r="J96" s="1080"/>
      <c r="K96" s="1083"/>
      <c r="L96" s="1086"/>
      <c r="M96" s="1071"/>
      <c r="N96" s="1071"/>
      <c r="O96" s="1071"/>
      <c r="P96" s="1071"/>
      <c r="Q96" s="1071"/>
      <c r="R96" s="1074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</row>
    <row r="97" spans="1:60" ht="15" customHeight="1">
      <c r="A97" s="84"/>
      <c r="B97" s="85"/>
      <c r="C97" s="86"/>
      <c r="D97" s="87"/>
      <c r="E97" s="88"/>
      <c r="F97" s="89"/>
      <c r="G97" s="90"/>
      <c r="H97" s="91"/>
      <c r="I97" s="1077"/>
      <c r="J97" s="1080"/>
      <c r="K97" s="1083"/>
      <c r="L97" s="1086"/>
      <c r="M97" s="1071"/>
      <c r="N97" s="1071"/>
      <c r="O97" s="1071"/>
      <c r="P97" s="1071"/>
      <c r="Q97" s="1071"/>
      <c r="R97" s="1074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</row>
    <row r="98" spans="1:60" ht="15" customHeight="1">
      <c r="A98" s="92"/>
      <c r="B98" s="86"/>
      <c r="C98" s="86"/>
      <c r="D98" s="93"/>
      <c r="E98" s="88"/>
      <c r="F98" s="89"/>
      <c r="G98" s="90"/>
      <c r="H98" s="245"/>
      <c r="I98" s="1077"/>
      <c r="J98" s="1080"/>
      <c r="K98" s="1083"/>
      <c r="L98" s="1086"/>
      <c r="M98" s="1071"/>
      <c r="N98" s="1071"/>
      <c r="O98" s="1071"/>
      <c r="P98" s="1071"/>
      <c r="Q98" s="1071"/>
      <c r="R98" s="1074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</row>
    <row r="99" spans="1:60" ht="15" customHeight="1">
      <c r="A99" s="84"/>
      <c r="B99" s="85"/>
      <c r="C99" s="86"/>
      <c r="D99" s="87"/>
      <c r="E99" s="88"/>
      <c r="F99" s="89"/>
      <c r="G99" s="90"/>
      <c r="H99" s="245"/>
      <c r="I99" s="1077"/>
      <c r="J99" s="1080"/>
      <c r="K99" s="1083"/>
      <c r="L99" s="1086"/>
      <c r="M99" s="1071"/>
      <c r="N99" s="1071"/>
      <c r="O99" s="1071"/>
      <c r="P99" s="1071"/>
      <c r="Q99" s="1071"/>
      <c r="R99" s="1074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</row>
    <row r="100" spans="1:60" ht="15" customHeight="1">
      <c r="A100" s="104"/>
      <c r="B100" s="105"/>
      <c r="C100" s="94"/>
      <c r="D100" s="106"/>
      <c r="E100" s="95"/>
      <c r="F100" s="96"/>
      <c r="G100" s="97"/>
      <c r="H100" s="98"/>
      <c r="I100" s="1077"/>
      <c r="J100" s="1080"/>
      <c r="K100" s="1083"/>
      <c r="L100" s="1086"/>
      <c r="M100" s="1071"/>
      <c r="N100" s="1071"/>
      <c r="O100" s="1071"/>
      <c r="P100" s="1071"/>
      <c r="Q100" s="1071"/>
      <c r="R100" s="1074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</row>
    <row r="101" spans="1:60" ht="15" customHeight="1">
      <c r="A101" s="99"/>
      <c r="B101" s="107"/>
      <c r="C101" s="100"/>
      <c r="D101" s="108"/>
      <c r="E101" s="101"/>
      <c r="F101" s="102"/>
      <c r="G101" s="103"/>
      <c r="H101" s="103"/>
      <c r="I101" s="1078"/>
      <c r="J101" s="1081"/>
      <c r="K101" s="1084"/>
      <c r="L101" s="1087"/>
      <c r="M101" s="1072"/>
      <c r="N101" s="1072"/>
      <c r="O101" s="1072"/>
      <c r="P101" s="1072"/>
      <c r="Q101" s="1072"/>
      <c r="R101" s="1075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</row>
    <row r="102" spans="1:60" ht="15" customHeight="1">
      <c r="A102" s="94"/>
      <c r="B102" s="94"/>
      <c r="C102" s="94"/>
      <c r="D102" s="106"/>
      <c r="E102" s="94"/>
      <c r="F102" s="96"/>
      <c r="G102" s="96"/>
      <c r="H102" s="96"/>
      <c r="I102" s="38"/>
      <c r="J102" s="38"/>
      <c r="K102" s="38"/>
      <c r="L102" s="38"/>
      <c r="M102" s="124"/>
      <c r="N102" s="124"/>
      <c r="O102" s="124"/>
      <c r="P102" s="124"/>
      <c r="Q102" s="124"/>
      <c r="R102" s="124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</row>
    <row r="103" spans="1:60" ht="15" customHeight="1">
      <c r="A103" s="329" t="s">
        <v>368</v>
      </c>
      <c r="B103" s="73" t="s">
        <v>168</v>
      </c>
      <c r="C103" s="68">
        <v>326</v>
      </c>
      <c r="D103" s="75" t="s">
        <v>169</v>
      </c>
      <c r="E103" s="69" t="s">
        <v>170</v>
      </c>
      <c r="F103" s="70">
        <v>45102</v>
      </c>
      <c r="G103" s="71">
        <f t="shared" ref="G103:G104" si="10">F103+1</f>
        <v>45103</v>
      </c>
      <c r="H103" s="72">
        <f>F103+24</f>
        <v>45126</v>
      </c>
      <c r="I103" s="1076" t="s">
        <v>189</v>
      </c>
      <c r="J103" s="1079"/>
      <c r="K103" s="1082"/>
      <c r="L103" s="1085"/>
      <c r="M103" s="1070">
        <f>SUM(M95+7)</f>
        <v>45136</v>
      </c>
      <c r="N103" s="1070">
        <f>SUM(M103+1)</f>
        <v>45137</v>
      </c>
      <c r="O103" s="1070">
        <f>SUM(N103+23)</f>
        <v>45160</v>
      </c>
      <c r="P103" s="1070">
        <f>SUM(O103+8)</f>
        <v>45168</v>
      </c>
      <c r="Q103" s="1070">
        <f>SUM(P103+11)</f>
        <v>45179</v>
      </c>
      <c r="R103" s="1073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</row>
    <row r="104" spans="1:60" ht="15" customHeight="1">
      <c r="A104" s="330" t="s">
        <v>368</v>
      </c>
      <c r="B104" s="82" t="s">
        <v>168</v>
      </c>
      <c r="C104" s="76">
        <v>326</v>
      </c>
      <c r="D104" s="83" t="s">
        <v>169</v>
      </c>
      <c r="E104" s="77" t="s">
        <v>176</v>
      </c>
      <c r="F104" s="78">
        <v>45105</v>
      </c>
      <c r="G104" s="79">
        <f t="shared" si="10"/>
        <v>45106</v>
      </c>
      <c r="H104" s="80">
        <f>F104+22</f>
        <v>45127</v>
      </c>
      <c r="I104" s="1077"/>
      <c r="J104" s="1080"/>
      <c r="K104" s="1083"/>
      <c r="L104" s="1086"/>
      <c r="M104" s="1071"/>
      <c r="N104" s="1071"/>
      <c r="O104" s="1071"/>
      <c r="P104" s="1071"/>
      <c r="Q104" s="1071"/>
      <c r="R104" s="1074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</row>
    <row r="105" spans="1:60" ht="15" customHeight="1">
      <c r="A105" s="84"/>
      <c r="B105" s="85"/>
      <c r="C105" s="86"/>
      <c r="D105" s="87"/>
      <c r="E105" s="88"/>
      <c r="F105" s="89"/>
      <c r="G105" s="90"/>
      <c r="H105" s="91"/>
      <c r="I105" s="1077"/>
      <c r="J105" s="1080"/>
      <c r="K105" s="1083"/>
      <c r="L105" s="1086"/>
      <c r="M105" s="1071"/>
      <c r="N105" s="1071"/>
      <c r="O105" s="1071"/>
      <c r="P105" s="1071"/>
      <c r="Q105" s="1071"/>
      <c r="R105" s="1074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</row>
    <row r="106" spans="1:60" ht="15" customHeight="1">
      <c r="A106" s="92"/>
      <c r="B106" s="86"/>
      <c r="C106" s="86"/>
      <c r="D106" s="93"/>
      <c r="E106" s="88"/>
      <c r="F106" s="89"/>
      <c r="G106" s="90"/>
      <c r="H106" s="245"/>
      <c r="I106" s="1077"/>
      <c r="J106" s="1080"/>
      <c r="K106" s="1083"/>
      <c r="L106" s="1086"/>
      <c r="M106" s="1071"/>
      <c r="N106" s="1071"/>
      <c r="O106" s="1071"/>
      <c r="P106" s="1071"/>
      <c r="Q106" s="1071"/>
      <c r="R106" s="1074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</row>
    <row r="107" spans="1:60" ht="15" customHeight="1">
      <c r="A107" s="84"/>
      <c r="B107" s="85"/>
      <c r="C107" s="86"/>
      <c r="D107" s="87"/>
      <c r="E107" s="88"/>
      <c r="F107" s="89"/>
      <c r="G107" s="90"/>
      <c r="H107" s="245"/>
      <c r="I107" s="1077"/>
      <c r="J107" s="1080"/>
      <c r="K107" s="1083"/>
      <c r="L107" s="1086"/>
      <c r="M107" s="1071"/>
      <c r="N107" s="1071"/>
      <c r="O107" s="1071"/>
      <c r="P107" s="1071"/>
      <c r="Q107" s="1071"/>
      <c r="R107" s="1074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</row>
    <row r="108" spans="1:60" ht="15" customHeight="1">
      <c r="A108" s="104"/>
      <c r="B108" s="105"/>
      <c r="C108" s="94"/>
      <c r="D108" s="106"/>
      <c r="E108" s="95"/>
      <c r="F108" s="96"/>
      <c r="G108" s="97"/>
      <c r="H108" s="98"/>
      <c r="I108" s="1077"/>
      <c r="J108" s="1080"/>
      <c r="K108" s="1083"/>
      <c r="L108" s="1086"/>
      <c r="M108" s="1071"/>
      <c r="N108" s="1071"/>
      <c r="O108" s="1071"/>
      <c r="P108" s="1071"/>
      <c r="Q108" s="1071"/>
      <c r="R108" s="1074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</row>
    <row r="109" spans="1:60" ht="15" customHeight="1">
      <c r="A109" s="99"/>
      <c r="B109" s="107"/>
      <c r="C109" s="100"/>
      <c r="D109" s="108"/>
      <c r="E109" s="101"/>
      <c r="F109" s="102"/>
      <c r="G109" s="103"/>
      <c r="H109" s="103"/>
      <c r="I109" s="1078"/>
      <c r="J109" s="1081"/>
      <c r="K109" s="1084"/>
      <c r="L109" s="1087"/>
      <c r="M109" s="1072"/>
      <c r="N109" s="1072"/>
      <c r="O109" s="1072"/>
      <c r="P109" s="1072"/>
      <c r="Q109" s="1072"/>
      <c r="R109" s="1075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</row>
    <row r="110" spans="1:60" ht="15" customHeight="1">
      <c r="A110" s="94"/>
      <c r="B110" s="94"/>
      <c r="C110" s="94"/>
      <c r="D110" s="106"/>
      <c r="E110" s="94"/>
      <c r="F110" s="96"/>
      <c r="G110" s="96"/>
      <c r="H110" s="96"/>
      <c r="I110" s="38"/>
      <c r="J110" s="38"/>
      <c r="K110" s="38"/>
      <c r="L110" s="38"/>
      <c r="M110" s="124"/>
      <c r="N110" s="124"/>
      <c r="O110" s="124"/>
      <c r="P110" s="124"/>
      <c r="Q110" s="124"/>
      <c r="R110" s="124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</row>
    <row r="111" spans="1:60" ht="15" customHeight="1">
      <c r="A111" s="74" t="s">
        <v>370</v>
      </c>
      <c r="B111" s="73" t="s">
        <v>168</v>
      </c>
      <c r="C111" s="68">
        <v>327</v>
      </c>
      <c r="D111" s="75" t="s">
        <v>169</v>
      </c>
      <c r="E111" s="69" t="s">
        <v>170</v>
      </c>
      <c r="F111" s="70">
        <v>45109</v>
      </c>
      <c r="G111" s="71">
        <f>F111+1</f>
        <v>45110</v>
      </c>
      <c r="H111" s="72">
        <f>F111+24</f>
        <v>45133</v>
      </c>
      <c r="I111" s="1076" t="s">
        <v>189</v>
      </c>
      <c r="J111" s="1079"/>
      <c r="K111" s="1082"/>
      <c r="L111" s="1085"/>
      <c r="M111" s="1070">
        <f>SUM(M103+7)</f>
        <v>45143</v>
      </c>
      <c r="N111" s="1070">
        <f>SUM(M111+1)</f>
        <v>45144</v>
      </c>
      <c r="O111" s="1070">
        <f>SUM(N111+23)</f>
        <v>45167</v>
      </c>
      <c r="P111" s="1070">
        <f>SUM(O111+8)</f>
        <v>45175</v>
      </c>
      <c r="Q111" s="1070">
        <f>SUM(P111+11)</f>
        <v>45186</v>
      </c>
      <c r="R111" s="1073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</row>
    <row r="112" spans="1:60" ht="15" customHeight="1">
      <c r="A112" s="81" t="s">
        <v>370</v>
      </c>
      <c r="B112" s="82" t="s">
        <v>168</v>
      </c>
      <c r="C112" s="76">
        <v>327</v>
      </c>
      <c r="D112" s="83" t="s">
        <v>169</v>
      </c>
      <c r="E112" s="77" t="s">
        <v>176</v>
      </c>
      <c r="F112" s="78">
        <v>45112</v>
      </c>
      <c r="G112" s="79">
        <f>F112</f>
        <v>45112</v>
      </c>
      <c r="H112" s="80">
        <f>F112+22</f>
        <v>45134</v>
      </c>
      <c r="I112" s="1077"/>
      <c r="J112" s="1080"/>
      <c r="K112" s="1083"/>
      <c r="L112" s="1086"/>
      <c r="M112" s="1071"/>
      <c r="N112" s="1071"/>
      <c r="O112" s="1071"/>
      <c r="P112" s="1071"/>
      <c r="Q112" s="1071"/>
      <c r="R112" s="1074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</row>
    <row r="113" spans="1:60">
      <c r="A113" s="84"/>
      <c r="B113" s="85"/>
      <c r="C113" s="86"/>
      <c r="D113" s="87"/>
      <c r="E113" s="88"/>
      <c r="F113" s="89"/>
      <c r="G113" s="90"/>
      <c r="H113" s="91"/>
      <c r="I113" s="1077"/>
      <c r="J113" s="1080"/>
      <c r="K113" s="1083"/>
      <c r="L113" s="1086"/>
      <c r="M113" s="1071"/>
      <c r="N113" s="1071"/>
      <c r="O113" s="1071"/>
      <c r="P113" s="1071"/>
      <c r="Q113" s="1071"/>
      <c r="R113" s="1074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</row>
    <row r="114" spans="1:60">
      <c r="A114" s="92"/>
      <c r="B114" s="86"/>
      <c r="C114" s="86"/>
      <c r="D114" s="93"/>
      <c r="E114" s="88"/>
      <c r="F114" s="89"/>
      <c r="G114" s="90"/>
      <c r="H114" s="245"/>
      <c r="I114" s="1077"/>
      <c r="J114" s="1080"/>
      <c r="K114" s="1083"/>
      <c r="L114" s="1086"/>
      <c r="M114" s="1071"/>
      <c r="N114" s="1071"/>
      <c r="O114" s="1071"/>
      <c r="P114" s="1071"/>
      <c r="Q114" s="1071"/>
      <c r="R114" s="1074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</row>
    <row r="115" spans="1:60">
      <c r="A115" s="84"/>
      <c r="B115" s="85"/>
      <c r="C115" s="86"/>
      <c r="D115" s="87"/>
      <c r="E115" s="88"/>
      <c r="F115" s="89"/>
      <c r="G115" s="90"/>
      <c r="H115" s="245"/>
      <c r="I115" s="1077"/>
      <c r="J115" s="1080"/>
      <c r="K115" s="1083"/>
      <c r="L115" s="1086"/>
      <c r="M115" s="1071"/>
      <c r="N115" s="1071"/>
      <c r="O115" s="1071"/>
      <c r="P115" s="1071"/>
      <c r="Q115" s="1071"/>
      <c r="R115" s="1074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</row>
    <row r="116" spans="1:60">
      <c r="A116" s="104"/>
      <c r="B116" s="105"/>
      <c r="C116" s="94"/>
      <c r="D116" s="106"/>
      <c r="E116" s="95"/>
      <c r="F116" s="96"/>
      <c r="G116" s="97"/>
      <c r="H116" s="98"/>
      <c r="I116" s="1077"/>
      <c r="J116" s="1080"/>
      <c r="K116" s="1083"/>
      <c r="L116" s="1086"/>
      <c r="M116" s="1071"/>
      <c r="N116" s="1071"/>
      <c r="O116" s="1071"/>
      <c r="P116" s="1071"/>
      <c r="Q116" s="1071"/>
      <c r="R116" s="1074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</row>
    <row r="117" spans="1:60">
      <c r="A117" s="99"/>
      <c r="B117" s="107"/>
      <c r="C117" s="100"/>
      <c r="D117" s="108"/>
      <c r="E117" s="101"/>
      <c r="F117" s="102"/>
      <c r="G117" s="103"/>
      <c r="H117" s="103"/>
      <c r="I117" s="1078"/>
      <c r="J117" s="1081"/>
      <c r="K117" s="1084"/>
      <c r="L117" s="1087"/>
      <c r="M117" s="1072"/>
      <c r="N117" s="1072"/>
      <c r="O117" s="1072"/>
      <c r="P117" s="1072"/>
      <c r="Q117" s="1072"/>
      <c r="R117" s="1075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</row>
    <row r="118" spans="1:60">
      <c r="A118" s="94"/>
      <c r="B118" s="94"/>
      <c r="C118" s="94"/>
      <c r="D118" s="106"/>
      <c r="E118" s="94"/>
      <c r="F118" s="96"/>
      <c r="G118" s="96"/>
      <c r="H118" s="96"/>
      <c r="I118" s="38"/>
      <c r="J118" s="38"/>
      <c r="K118" s="38"/>
      <c r="L118" s="38"/>
      <c r="M118" s="124"/>
      <c r="N118" s="124"/>
      <c r="O118" s="124"/>
      <c r="P118" s="124"/>
      <c r="Q118" s="124"/>
      <c r="R118" s="124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</row>
    <row r="119" spans="1:60" s="52" customFormat="1" ht="17.25" customHeight="1">
      <c r="A119" s="74" t="s">
        <v>371</v>
      </c>
      <c r="B119" s="73" t="s">
        <v>168</v>
      </c>
      <c r="C119" s="68">
        <v>328</v>
      </c>
      <c r="D119" s="75" t="s">
        <v>169</v>
      </c>
      <c r="E119" s="69" t="s">
        <v>170</v>
      </c>
      <c r="F119" s="70">
        <v>45116</v>
      </c>
      <c r="G119" s="71">
        <f>F119+1</f>
        <v>45117</v>
      </c>
      <c r="H119" s="72">
        <f>F119+24</f>
        <v>45140</v>
      </c>
      <c r="I119" s="1076" t="s">
        <v>189</v>
      </c>
      <c r="J119" s="1079"/>
      <c r="K119" s="1082"/>
      <c r="L119" s="1085"/>
      <c r="M119" s="1070">
        <f>SUM(M111+7)</f>
        <v>45150</v>
      </c>
      <c r="N119" s="1070">
        <f>SUM(M119+1)</f>
        <v>45151</v>
      </c>
      <c r="O119" s="1070">
        <f>SUM(N119+23)</f>
        <v>45174</v>
      </c>
      <c r="P119" s="1070">
        <f>SUM(O119+8)</f>
        <v>45182</v>
      </c>
      <c r="Q119" s="1070">
        <f>SUM(P119+11)</f>
        <v>45193</v>
      </c>
      <c r="R119" s="1073"/>
      <c r="S119" s="113"/>
      <c r="T119" s="113"/>
      <c r="U119" s="113"/>
      <c r="V119" s="113"/>
      <c r="W119" s="113"/>
      <c r="X119" s="113"/>
      <c r="Y119" s="113"/>
      <c r="Z119" s="113"/>
      <c r="AA119" s="113"/>
      <c r="AB119" s="113"/>
      <c r="AC119" s="113"/>
      <c r="AD119" s="113"/>
      <c r="AE119" s="113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  <c r="BF119" s="113"/>
      <c r="BG119" s="113"/>
      <c r="BH119" s="113"/>
    </row>
    <row r="120" spans="1:60" s="52" customFormat="1" ht="17.25" customHeight="1">
      <c r="A120" s="81" t="s">
        <v>371</v>
      </c>
      <c r="B120" s="82" t="s">
        <v>168</v>
      </c>
      <c r="C120" s="76">
        <v>328</v>
      </c>
      <c r="D120" s="83" t="s">
        <v>169</v>
      </c>
      <c r="E120" s="77" t="s">
        <v>176</v>
      </c>
      <c r="F120" s="78">
        <v>45119</v>
      </c>
      <c r="G120" s="79">
        <f>F120</f>
        <v>45119</v>
      </c>
      <c r="H120" s="80">
        <f>F120+22</f>
        <v>45141</v>
      </c>
      <c r="I120" s="1077"/>
      <c r="J120" s="1080"/>
      <c r="K120" s="1083"/>
      <c r="L120" s="1086"/>
      <c r="M120" s="1071"/>
      <c r="N120" s="1071"/>
      <c r="O120" s="1071"/>
      <c r="P120" s="1071"/>
      <c r="Q120" s="1071"/>
      <c r="R120" s="1074"/>
      <c r="S120" s="113"/>
      <c r="T120" s="113"/>
      <c r="U120" s="113"/>
      <c r="V120" s="113"/>
      <c r="W120" s="113"/>
      <c r="X120" s="113"/>
      <c r="Y120" s="113"/>
      <c r="Z120" s="113"/>
      <c r="AA120" s="113"/>
      <c r="AB120" s="113"/>
      <c r="AC120" s="113"/>
      <c r="AD120" s="113"/>
      <c r="AE120" s="113"/>
      <c r="AF120" s="113"/>
      <c r="AG120" s="113"/>
      <c r="AH120" s="113"/>
      <c r="AI120" s="113"/>
      <c r="AJ120" s="113"/>
      <c r="AK120" s="113"/>
      <c r="AL120" s="113"/>
      <c r="AM120" s="113"/>
      <c r="AN120" s="113"/>
      <c r="AO120" s="113"/>
      <c r="AP120" s="113"/>
      <c r="AQ120" s="113"/>
      <c r="AR120" s="113"/>
      <c r="AS120" s="113"/>
      <c r="AT120" s="113"/>
      <c r="AU120" s="113"/>
      <c r="AV120" s="113"/>
      <c r="AW120" s="113"/>
      <c r="AX120" s="113"/>
      <c r="AY120" s="113"/>
      <c r="AZ120" s="113"/>
      <c r="BA120" s="113"/>
      <c r="BB120" s="113"/>
      <c r="BC120" s="113"/>
      <c r="BD120" s="113"/>
      <c r="BE120" s="113"/>
      <c r="BF120" s="113"/>
      <c r="BG120" s="113"/>
      <c r="BH120" s="113"/>
    </row>
    <row r="121" spans="1:60" s="52" customFormat="1" ht="17.25" customHeight="1">
      <c r="A121" s="84"/>
      <c r="B121" s="85"/>
      <c r="C121" s="86"/>
      <c r="D121" s="87"/>
      <c r="E121" s="88"/>
      <c r="F121" s="89"/>
      <c r="G121" s="90"/>
      <c r="H121" s="91"/>
      <c r="I121" s="1077"/>
      <c r="J121" s="1080"/>
      <c r="K121" s="1083"/>
      <c r="L121" s="1086"/>
      <c r="M121" s="1071"/>
      <c r="N121" s="1071"/>
      <c r="O121" s="1071"/>
      <c r="P121" s="1071"/>
      <c r="Q121" s="1071"/>
      <c r="R121" s="1074"/>
      <c r="S121" s="113"/>
      <c r="T121" s="113"/>
      <c r="U121" s="113"/>
      <c r="V121" s="113"/>
      <c r="W121" s="113"/>
      <c r="X121" s="113"/>
      <c r="Y121" s="113"/>
      <c r="Z121" s="113"/>
      <c r="AA121" s="113"/>
      <c r="AB121" s="113"/>
      <c r="AC121" s="113"/>
      <c r="AD121" s="113"/>
      <c r="AE121" s="113"/>
      <c r="AF121" s="113"/>
      <c r="AG121" s="113"/>
      <c r="AH121" s="113"/>
      <c r="AI121" s="113"/>
      <c r="AJ121" s="113"/>
      <c r="AK121" s="113"/>
      <c r="AL121" s="113"/>
      <c r="AM121" s="113"/>
      <c r="AN121" s="113"/>
      <c r="AO121" s="113"/>
      <c r="AP121" s="113"/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</row>
    <row r="122" spans="1:60" s="52" customFormat="1" ht="17.25" customHeight="1">
      <c r="A122" s="92"/>
      <c r="B122" s="86"/>
      <c r="C122" s="86"/>
      <c r="D122" s="93"/>
      <c r="E122" s="88"/>
      <c r="F122" s="89"/>
      <c r="G122" s="90"/>
      <c r="H122" s="245"/>
      <c r="I122" s="1077"/>
      <c r="J122" s="1080"/>
      <c r="K122" s="1083"/>
      <c r="L122" s="1086"/>
      <c r="M122" s="1071"/>
      <c r="N122" s="1071"/>
      <c r="O122" s="1071"/>
      <c r="P122" s="1071"/>
      <c r="Q122" s="1071"/>
      <c r="R122" s="1074"/>
      <c r="S122" s="113"/>
      <c r="T122" s="113"/>
      <c r="U122" s="113"/>
      <c r="V122" s="113"/>
      <c r="W122" s="113"/>
      <c r="X122" s="113"/>
      <c r="Y122" s="113"/>
      <c r="Z122" s="113"/>
      <c r="AA122" s="113"/>
      <c r="AB122" s="113"/>
      <c r="AC122" s="113"/>
      <c r="AD122" s="113"/>
      <c r="AE122" s="113"/>
      <c r="AF122" s="113"/>
      <c r="AG122" s="113"/>
      <c r="AH122" s="113"/>
      <c r="AI122" s="113"/>
      <c r="AJ122" s="113"/>
      <c r="AK122" s="113"/>
      <c r="AL122" s="113"/>
      <c r="AM122" s="113"/>
      <c r="AN122" s="113"/>
      <c r="AO122" s="113"/>
      <c r="AP122" s="113"/>
      <c r="AQ122" s="113"/>
      <c r="AR122" s="113"/>
      <c r="AS122" s="113"/>
      <c r="AT122" s="113"/>
      <c r="AU122" s="113"/>
      <c r="AV122" s="113"/>
      <c r="AW122" s="113"/>
      <c r="AX122" s="113"/>
      <c r="AY122" s="113"/>
      <c r="AZ122" s="113"/>
      <c r="BA122" s="113"/>
      <c r="BB122" s="113"/>
      <c r="BC122" s="113"/>
      <c r="BD122" s="113"/>
      <c r="BE122" s="113"/>
      <c r="BF122" s="113"/>
      <c r="BG122" s="113"/>
      <c r="BH122" s="113"/>
    </row>
    <row r="123" spans="1:60" s="52" customFormat="1" ht="17.25" customHeight="1">
      <c r="A123" s="84"/>
      <c r="B123" s="85"/>
      <c r="C123" s="86"/>
      <c r="D123" s="87"/>
      <c r="E123" s="88"/>
      <c r="F123" s="89"/>
      <c r="G123" s="90"/>
      <c r="H123" s="245"/>
      <c r="I123" s="1077"/>
      <c r="J123" s="1080"/>
      <c r="K123" s="1083"/>
      <c r="L123" s="1086"/>
      <c r="M123" s="1071"/>
      <c r="N123" s="1071"/>
      <c r="O123" s="1071"/>
      <c r="P123" s="1071"/>
      <c r="Q123" s="1071"/>
      <c r="R123" s="1074"/>
      <c r="S123" s="113"/>
      <c r="T123" s="113"/>
      <c r="U123" s="113"/>
      <c r="V123" s="113"/>
      <c r="W123" s="113"/>
      <c r="X123" s="113"/>
      <c r="Y123" s="113"/>
      <c r="Z123" s="113"/>
      <c r="AA123" s="113"/>
      <c r="AB123" s="113"/>
      <c r="AC123" s="113"/>
      <c r="AD123" s="113"/>
      <c r="AE123" s="113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</row>
    <row r="124" spans="1:60" s="52" customFormat="1" ht="17.25" customHeight="1">
      <c r="A124" s="104"/>
      <c r="B124" s="105"/>
      <c r="C124" s="94"/>
      <c r="D124" s="106"/>
      <c r="E124" s="95"/>
      <c r="F124" s="96"/>
      <c r="G124" s="97"/>
      <c r="H124" s="98"/>
      <c r="I124" s="1077"/>
      <c r="J124" s="1080"/>
      <c r="K124" s="1083"/>
      <c r="L124" s="1086"/>
      <c r="M124" s="1071"/>
      <c r="N124" s="1071"/>
      <c r="O124" s="1071"/>
      <c r="P124" s="1071"/>
      <c r="Q124" s="1071"/>
      <c r="R124" s="1074"/>
      <c r="S124" s="113"/>
      <c r="T124" s="113"/>
      <c r="U124" s="113"/>
      <c r="V124" s="113"/>
      <c r="W124" s="113"/>
      <c r="X124" s="113"/>
      <c r="Y124" s="113"/>
      <c r="Z124" s="113"/>
      <c r="AA124" s="113"/>
      <c r="AB124" s="113"/>
      <c r="AC124" s="113"/>
      <c r="AD124" s="113"/>
      <c r="AE124" s="113"/>
      <c r="AF124" s="113"/>
      <c r="AG124" s="113"/>
      <c r="AH124" s="113"/>
      <c r="AI124" s="113"/>
      <c r="AJ124" s="113"/>
      <c r="AK124" s="113"/>
      <c r="AL124" s="113"/>
      <c r="AM124" s="113"/>
      <c r="AN124" s="113"/>
      <c r="AO124" s="113"/>
      <c r="AP124" s="113"/>
      <c r="AQ124" s="113"/>
      <c r="AR124" s="113"/>
      <c r="AS124" s="113"/>
      <c r="AT124" s="113"/>
      <c r="AU124" s="113"/>
      <c r="AV124" s="113"/>
      <c r="AW124" s="113"/>
      <c r="AX124" s="113"/>
      <c r="AY124" s="113"/>
      <c r="AZ124" s="113"/>
      <c r="BA124" s="113"/>
      <c r="BB124" s="113"/>
      <c r="BC124" s="113"/>
      <c r="BD124" s="113"/>
      <c r="BE124" s="113"/>
      <c r="BF124" s="113"/>
      <c r="BG124" s="113"/>
      <c r="BH124" s="113"/>
    </row>
    <row r="125" spans="1:60" s="52" customFormat="1" ht="17.25" customHeight="1">
      <c r="A125" s="99"/>
      <c r="B125" s="107"/>
      <c r="C125" s="100"/>
      <c r="D125" s="108"/>
      <c r="E125" s="101"/>
      <c r="F125" s="102"/>
      <c r="G125" s="103"/>
      <c r="H125" s="103"/>
      <c r="I125" s="1078"/>
      <c r="J125" s="1081"/>
      <c r="K125" s="1084"/>
      <c r="L125" s="1087"/>
      <c r="M125" s="1072"/>
      <c r="N125" s="1072"/>
      <c r="O125" s="1072"/>
      <c r="P125" s="1072"/>
      <c r="Q125" s="1072"/>
      <c r="R125" s="1075"/>
      <c r="S125" s="113"/>
      <c r="T125" s="113"/>
      <c r="U125" s="113"/>
      <c r="V125" s="113"/>
      <c r="W125" s="113"/>
      <c r="X125" s="113"/>
      <c r="Y125" s="113"/>
      <c r="Z125" s="113"/>
      <c r="AA125" s="113"/>
      <c r="AB125" s="113"/>
      <c r="AC125" s="113"/>
      <c r="AD125" s="113"/>
      <c r="AE125" s="113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</row>
    <row r="126" spans="1:60" s="52" customFormat="1" ht="17.25" customHeight="1">
      <c r="I126" s="62"/>
      <c r="J126" s="62"/>
      <c r="K126" s="62"/>
      <c r="L126" s="62"/>
      <c r="M126" s="61"/>
      <c r="N126" s="61"/>
      <c r="O126" s="61"/>
      <c r="P126" s="61"/>
      <c r="Q126" s="61"/>
      <c r="R126" s="61"/>
      <c r="S126" s="113"/>
      <c r="T126" s="113"/>
      <c r="U126" s="113"/>
      <c r="V126" s="113"/>
      <c r="W126" s="113"/>
      <c r="X126" s="113"/>
      <c r="Y126" s="113"/>
      <c r="Z126" s="113"/>
      <c r="AA126" s="113"/>
      <c r="AB126" s="113"/>
      <c r="AC126" s="113"/>
      <c r="AD126" s="113"/>
      <c r="AE126" s="113"/>
      <c r="AF126" s="113"/>
      <c r="AG126" s="113"/>
      <c r="AH126" s="113"/>
      <c r="AI126" s="113"/>
      <c r="AJ126" s="113"/>
      <c r="AK126" s="113"/>
      <c r="AL126" s="113"/>
      <c r="AM126" s="113"/>
      <c r="AN126" s="113"/>
      <c r="AO126" s="113"/>
      <c r="AP126" s="113"/>
      <c r="AQ126" s="113"/>
      <c r="AR126" s="113"/>
      <c r="AS126" s="113"/>
      <c r="AT126" s="113"/>
      <c r="AU126" s="113"/>
      <c r="AV126" s="113"/>
      <c r="AW126" s="113"/>
      <c r="AX126" s="113"/>
      <c r="AY126" s="113"/>
      <c r="AZ126" s="113"/>
      <c r="BA126" s="113"/>
      <c r="BB126" s="113"/>
      <c r="BC126" s="113"/>
      <c r="BD126" s="113"/>
      <c r="BE126" s="113"/>
      <c r="BF126" s="113"/>
      <c r="BG126" s="113"/>
      <c r="BH126" s="113"/>
    </row>
    <row r="127" spans="1:60" s="52" customFormat="1" ht="17.25" customHeight="1">
      <c r="A127" s="74" t="s">
        <v>372</v>
      </c>
      <c r="B127" s="73" t="s">
        <v>168</v>
      </c>
      <c r="C127" s="68">
        <v>329</v>
      </c>
      <c r="D127" s="75" t="s">
        <v>169</v>
      </c>
      <c r="E127" s="69" t="s">
        <v>170</v>
      </c>
      <c r="F127" s="70">
        <v>45123</v>
      </c>
      <c r="G127" s="71">
        <f>F127+1</f>
        <v>45124</v>
      </c>
      <c r="H127" s="72">
        <f>F127+24</f>
        <v>45147</v>
      </c>
      <c r="I127" s="1076" t="s">
        <v>189</v>
      </c>
      <c r="J127" s="1079"/>
      <c r="K127" s="1082"/>
      <c r="L127" s="1085"/>
      <c r="M127" s="1070">
        <f>SUM(M119+7)</f>
        <v>45157</v>
      </c>
      <c r="N127" s="1070">
        <f>SUM(M127+1)</f>
        <v>45158</v>
      </c>
      <c r="O127" s="1070">
        <f>SUM(N127+23)</f>
        <v>45181</v>
      </c>
      <c r="P127" s="1070">
        <f>SUM(O127+8)</f>
        <v>45189</v>
      </c>
      <c r="Q127" s="1070">
        <f>SUM(P127+11)</f>
        <v>45200</v>
      </c>
      <c r="R127" s="1073"/>
      <c r="S127" s="113"/>
      <c r="T127" s="113"/>
      <c r="U127" s="113"/>
      <c r="V127" s="113"/>
      <c r="W127" s="113"/>
      <c r="X127" s="113"/>
      <c r="Y127" s="113"/>
      <c r="Z127" s="113"/>
      <c r="AA127" s="113"/>
      <c r="AB127" s="113"/>
      <c r="AC127" s="113"/>
      <c r="AD127" s="113"/>
      <c r="AE127" s="113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</row>
    <row r="128" spans="1:60" s="52" customFormat="1" ht="17.25" customHeight="1">
      <c r="A128" s="81" t="s">
        <v>372</v>
      </c>
      <c r="B128" s="82" t="s">
        <v>168</v>
      </c>
      <c r="C128" s="76">
        <v>329</v>
      </c>
      <c r="D128" s="83" t="s">
        <v>169</v>
      </c>
      <c r="E128" s="77" t="s">
        <v>176</v>
      </c>
      <c r="F128" s="78">
        <v>45126</v>
      </c>
      <c r="G128" s="79">
        <f>F128</f>
        <v>45126</v>
      </c>
      <c r="H128" s="80">
        <f>F128+22</f>
        <v>45148</v>
      </c>
      <c r="I128" s="1077"/>
      <c r="J128" s="1080"/>
      <c r="K128" s="1083"/>
      <c r="L128" s="1086"/>
      <c r="M128" s="1071"/>
      <c r="N128" s="1071"/>
      <c r="O128" s="1071"/>
      <c r="P128" s="1071"/>
      <c r="Q128" s="1071"/>
      <c r="R128" s="1074"/>
      <c r="S128" s="113"/>
      <c r="T128" s="113"/>
      <c r="U128" s="113"/>
      <c r="V128" s="113"/>
      <c r="W128" s="113"/>
      <c r="X128" s="113"/>
      <c r="Y128" s="113"/>
      <c r="Z128" s="113"/>
      <c r="AA128" s="113"/>
      <c r="AB128" s="113"/>
      <c r="AC128" s="113"/>
      <c r="AD128" s="113"/>
      <c r="AE128" s="113"/>
      <c r="AF128" s="113"/>
      <c r="AG128" s="113"/>
      <c r="AH128" s="113"/>
      <c r="AI128" s="113"/>
      <c r="AJ128" s="113"/>
      <c r="AK128" s="113"/>
      <c r="AL128" s="113"/>
      <c r="AM128" s="113"/>
      <c r="AN128" s="113"/>
      <c r="AO128" s="113"/>
      <c r="AP128" s="113"/>
      <c r="AQ128" s="113"/>
      <c r="AR128" s="113"/>
      <c r="AS128" s="113"/>
      <c r="AT128" s="113"/>
      <c r="AU128" s="113"/>
      <c r="AV128" s="113"/>
      <c r="AW128" s="113"/>
      <c r="AX128" s="113"/>
      <c r="AY128" s="113"/>
      <c r="AZ128" s="113"/>
      <c r="BA128" s="113"/>
      <c r="BB128" s="113"/>
      <c r="BC128" s="113"/>
      <c r="BD128" s="113"/>
      <c r="BE128" s="113"/>
      <c r="BF128" s="113"/>
      <c r="BG128" s="113"/>
      <c r="BH128" s="113"/>
    </row>
    <row r="129" spans="1:60" s="52" customFormat="1" ht="17.25" customHeight="1">
      <c r="A129" s="84"/>
      <c r="B129" s="85"/>
      <c r="C129" s="86"/>
      <c r="D129" s="87"/>
      <c r="E129" s="88"/>
      <c r="F129" s="89"/>
      <c r="G129" s="90"/>
      <c r="H129" s="91"/>
      <c r="I129" s="1077"/>
      <c r="J129" s="1080"/>
      <c r="K129" s="1083"/>
      <c r="L129" s="1086"/>
      <c r="M129" s="1071"/>
      <c r="N129" s="1071"/>
      <c r="O129" s="1071"/>
      <c r="P129" s="1071"/>
      <c r="Q129" s="1071"/>
      <c r="R129" s="1074"/>
      <c r="S129" s="113"/>
      <c r="T129" s="113"/>
      <c r="U129" s="113"/>
      <c r="V129" s="113"/>
      <c r="W129" s="113"/>
      <c r="X129" s="113"/>
      <c r="Y129" s="113"/>
      <c r="Z129" s="113"/>
      <c r="AA129" s="113"/>
      <c r="AB129" s="113"/>
      <c r="AC129" s="113"/>
      <c r="AD129" s="113"/>
      <c r="AE129" s="113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  <c r="BB129" s="113"/>
      <c r="BC129" s="113"/>
      <c r="BD129" s="113"/>
      <c r="BE129" s="113"/>
      <c r="BF129" s="113"/>
      <c r="BG129" s="113"/>
      <c r="BH129" s="113"/>
    </row>
    <row r="130" spans="1:60" s="52" customFormat="1" ht="17.25" customHeight="1">
      <c r="A130" s="92"/>
      <c r="B130" s="86"/>
      <c r="C130" s="86"/>
      <c r="D130" s="93"/>
      <c r="E130" s="88"/>
      <c r="F130" s="89"/>
      <c r="G130" s="90"/>
      <c r="H130" s="245"/>
      <c r="I130" s="1077"/>
      <c r="J130" s="1080"/>
      <c r="K130" s="1083"/>
      <c r="L130" s="1086"/>
      <c r="M130" s="1071"/>
      <c r="N130" s="1071"/>
      <c r="O130" s="1071"/>
      <c r="P130" s="1071"/>
      <c r="Q130" s="1071"/>
      <c r="R130" s="1074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  <c r="AD130" s="113"/>
      <c r="AE130" s="113"/>
      <c r="AF130" s="113"/>
      <c r="AG130" s="113"/>
      <c r="AH130" s="113"/>
      <c r="AI130" s="113"/>
      <c r="AJ130" s="113"/>
      <c r="AK130" s="113"/>
      <c r="AL130" s="113"/>
      <c r="AM130" s="113"/>
      <c r="AN130" s="113"/>
      <c r="AO130" s="113"/>
      <c r="AP130" s="113"/>
      <c r="AQ130" s="113"/>
      <c r="AR130" s="113"/>
      <c r="AS130" s="113"/>
      <c r="AT130" s="113"/>
      <c r="AU130" s="113"/>
      <c r="AV130" s="113"/>
      <c r="AW130" s="113"/>
      <c r="AX130" s="113"/>
      <c r="AY130" s="113"/>
      <c r="AZ130" s="113"/>
      <c r="BA130" s="113"/>
      <c r="BB130" s="113"/>
      <c r="BC130" s="113"/>
      <c r="BD130" s="113"/>
      <c r="BE130" s="113"/>
      <c r="BF130" s="113"/>
      <c r="BG130" s="113"/>
      <c r="BH130" s="113"/>
    </row>
    <row r="131" spans="1:60" s="52" customFormat="1" ht="17.25" customHeight="1">
      <c r="A131" s="84"/>
      <c r="B131" s="85"/>
      <c r="C131" s="86"/>
      <c r="D131" s="87"/>
      <c r="E131" s="88"/>
      <c r="F131" s="89"/>
      <c r="G131" s="90"/>
      <c r="H131" s="245"/>
      <c r="I131" s="1077"/>
      <c r="J131" s="1080"/>
      <c r="K131" s="1083"/>
      <c r="L131" s="1086"/>
      <c r="M131" s="1071"/>
      <c r="N131" s="1071"/>
      <c r="O131" s="1071"/>
      <c r="P131" s="1071"/>
      <c r="Q131" s="1071"/>
      <c r="R131" s="1074"/>
      <c r="S131" s="113"/>
      <c r="T131" s="113"/>
      <c r="U131" s="113"/>
      <c r="V131" s="113"/>
      <c r="W131" s="113"/>
      <c r="X131" s="113"/>
      <c r="Y131" s="113"/>
      <c r="Z131" s="113"/>
      <c r="AA131" s="113"/>
      <c r="AB131" s="113"/>
      <c r="AC131" s="113"/>
      <c r="AD131" s="113"/>
      <c r="AE131" s="113"/>
      <c r="AF131" s="113"/>
      <c r="AG131" s="113"/>
      <c r="AH131" s="113"/>
      <c r="AI131" s="113"/>
      <c r="AJ131" s="113"/>
      <c r="AK131" s="113"/>
      <c r="AL131" s="113"/>
      <c r="AM131" s="113"/>
      <c r="AN131" s="113"/>
      <c r="AO131" s="113"/>
      <c r="AP131" s="113"/>
      <c r="AQ131" s="113"/>
      <c r="AR131" s="113"/>
      <c r="AS131" s="113"/>
      <c r="AT131" s="113"/>
      <c r="AU131" s="113"/>
      <c r="AV131" s="113"/>
      <c r="AW131" s="113"/>
      <c r="AX131" s="113"/>
      <c r="AY131" s="113"/>
      <c r="AZ131" s="113"/>
      <c r="BA131" s="113"/>
      <c r="BB131" s="113"/>
      <c r="BC131" s="113"/>
      <c r="BD131" s="113"/>
      <c r="BE131" s="113"/>
      <c r="BF131" s="113"/>
      <c r="BG131" s="113"/>
      <c r="BH131" s="113"/>
    </row>
    <row r="132" spans="1:60" s="52" customFormat="1" ht="17.25" customHeight="1">
      <c r="A132" s="104"/>
      <c r="B132" s="105"/>
      <c r="C132" s="94"/>
      <c r="D132" s="106"/>
      <c r="E132" s="95"/>
      <c r="F132" s="96"/>
      <c r="G132" s="97"/>
      <c r="H132" s="98"/>
      <c r="I132" s="1077"/>
      <c r="J132" s="1080"/>
      <c r="K132" s="1083"/>
      <c r="L132" s="1086"/>
      <c r="M132" s="1071"/>
      <c r="N132" s="1071"/>
      <c r="O132" s="1071"/>
      <c r="P132" s="1071"/>
      <c r="Q132" s="1071"/>
      <c r="R132" s="1074"/>
      <c r="S132" s="113"/>
      <c r="T132" s="113"/>
      <c r="U132" s="113"/>
      <c r="V132" s="113"/>
      <c r="W132" s="113"/>
      <c r="X132" s="113"/>
      <c r="Y132" s="113"/>
      <c r="Z132" s="113"/>
      <c r="AA132" s="113"/>
      <c r="AB132" s="113"/>
      <c r="AC132" s="113"/>
      <c r="AD132" s="113"/>
      <c r="AE132" s="113"/>
      <c r="AF132" s="113"/>
      <c r="AG132" s="113"/>
      <c r="AH132" s="113"/>
      <c r="AI132" s="113"/>
      <c r="AJ132" s="113"/>
      <c r="AK132" s="113"/>
      <c r="AL132" s="113"/>
      <c r="AM132" s="113"/>
      <c r="AN132" s="113"/>
      <c r="AO132" s="113"/>
      <c r="AP132" s="113"/>
      <c r="AQ132" s="113"/>
      <c r="AR132" s="113"/>
      <c r="AS132" s="113"/>
      <c r="AT132" s="113"/>
      <c r="AU132" s="113"/>
      <c r="AV132" s="113"/>
      <c r="AW132" s="113"/>
      <c r="AX132" s="113"/>
      <c r="AY132" s="113"/>
      <c r="AZ132" s="113"/>
      <c r="BA132" s="113"/>
      <c r="BB132" s="113"/>
      <c r="BC132" s="113"/>
      <c r="BD132" s="113"/>
      <c r="BE132" s="113"/>
      <c r="BF132" s="113"/>
      <c r="BG132" s="113"/>
      <c r="BH132" s="113"/>
    </row>
    <row r="133" spans="1:60" s="52" customFormat="1" ht="17.25" customHeight="1">
      <c r="A133" s="99"/>
      <c r="B133" s="107"/>
      <c r="C133" s="100"/>
      <c r="D133" s="108"/>
      <c r="E133" s="101"/>
      <c r="F133" s="102"/>
      <c r="G133" s="103"/>
      <c r="H133" s="103"/>
      <c r="I133" s="1078"/>
      <c r="J133" s="1081"/>
      <c r="K133" s="1084"/>
      <c r="L133" s="1087"/>
      <c r="M133" s="1072"/>
      <c r="N133" s="1072"/>
      <c r="O133" s="1072"/>
      <c r="P133" s="1072"/>
      <c r="Q133" s="1072"/>
      <c r="R133" s="1075"/>
      <c r="S133" s="113"/>
      <c r="T133" s="113"/>
      <c r="U133" s="113"/>
      <c r="V133" s="113"/>
      <c r="W133" s="113"/>
      <c r="X133" s="113"/>
      <c r="Y133" s="113"/>
      <c r="Z133" s="113"/>
      <c r="AA133" s="113"/>
      <c r="AB133" s="113"/>
      <c r="AC133" s="113"/>
      <c r="AD133" s="113"/>
      <c r="AE133" s="113"/>
      <c r="AF133" s="113"/>
      <c r="AG133" s="113"/>
      <c r="AH133" s="113"/>
      <c r="AI133" s="113"/>
      <c r="AJ133" s="113"/>
      <c r="AK133" s="113"/>
      <c r="AL133" s="113"/>
      <c r="AM133" s="113"/>
      <c r="AN133" s="113"/>
      <c r="AO133" s="113"/>
      <c r="AP133" s="113"/>
      <c r="AQ133" s="113"/>
      <c r="AR133" s="113"/>
      <c r="AS133" s="113"/>
      <c r="AT133" s="113"/>
      <c r="AU133" s="113"/>
      <c r="AV133" s="113"/>
      <c r="AW133" s="113"/>
      <c r="AX133" s="113"/>
      <c r="AY133" s="113"/>
      <c r="AZ133" s="113"/>
      <c r="BA133" s="113"/>
      <c r="BB133" s="113"/>
      <c r="BC133" s="113"/>
      <c r="BD133" s="113"/>
      <c r="BE133" s="113"/>
      <c r="BF133" s="113"/>
      <c r="BG133" s="113"/>
      <c r="BH133" s="113"/>
    </row>
    <row r="134" spans="1:60" s="52" customFormat="1" ht="17.25" customHeight="1">
      <c r="I134" s="62"/>
      <c r="J134" s="62"/>
      <c r="K134" s="62"/>
      <c r="L134" s="62"/>
      <c r="M134" s="61"/>
      <c r="N134" s="61"/>
      <c r="O134" s="61"/>
      <c r="P134" s="61"/>
      <c r="Q134" s="61"/>
      <c r="R134" s="61"/>
      <c r="S134" s="113"/>
      <c r="T134" s="113"/>
      <c r="U134" s="113"/>
      <c r="V134" s="113"/>
      <c r="W134" s="113"/>
      <c r="X134" s="113"/>
      <c r="Y134" s="113"/>
      <c r="Z134" s="113"/>
      <c r="AA134" s="113"/>
      <c r="AB134" s="113"/>
      <c r="AC134" s="113"/>
      <c r="AD134" s="113"/>
      <c r="AE134" s="113"/>
      <c r="AF134" s="113"/>
      <c r="AG134" s="113"/>
      <c r="AH134" s="113"/>
      <c r="AI134" s="113"/>
      <c r="AJ134" s="113"/>
      <c r="AK134" s="113"/>
      <c r="AL134" s="113"/>
      <c r="AM134" s="113"/>
      <c r="AN134" s="113"/>
      <c r="AO134" s="113"/>
      <c r="AP134" s="113"/>
      <c r="AQ134" s="113"/>
      <c r="AR134" s="113"/>
      <c r="AS134" s="113"/>
      <c r="AT134" s="113"/>
      <c r="AU134" s="113"/>
      <c r="AV134" s="113"/>
      <c r="AW134" s="113"/>
      <c r="AX134" s="113"/>
      <c r="AY134" s="113"/>
      <c r="AZ134" s="113"/>
      <c r="BA134" s="113"/>
      <c r="BB134" s="113"/>
      <c r="BC134" s="113"/>
      <c r="BD134" s="113"/>
      <c r="BE134" s="113"/>
      <c r="BF134" s="113"/>
      <c r="BG134" s="113"/>
      <c r="BH134" s="113"/>
    </row>
    <row r="135" spans="1:60" s="52" customFormat="1" ht="17.25" customHeight="1">
      <c r="I135" s="62"/>
      <c r="J135" s="62"/>
      <c r="K135" s="62"/>
      <c r="L135" s="62"/>
      <c r="M135" s="61"/>
      <c r="N135" s="61"/>
      <c r="O135" s="61"/>
      <c r="P135" s="61"/>
      <c r="Q135" s="61"/>
      <c r="R135" s="61"/>
      <c r="S135" s="113"/>
      <c r="T135" s="113"/>
      <c r="U135" s="113"/>
      <c r="V135" s="113"/>
      <c r="W135" s="113"/>
      <c r="X135" s="113"/>
      <c r="Y135" s="113"/>
      <c r="Z135" s="113"/>
      <c r="AA135" s="113"/>
      <c r="AB135" s="113"/>
      <c r="AC135" s="113"/>
      <c r="AD135" s="113"/>
      <c r="AE135" s="113"/>
      <c r="AF135" s="113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3"/>
      <c r="AX135" s="113"/>
      <c r="AY135" s="113"/>
      <c r="AZ135" s="113"/>
      <c r="BA135" s="113"/>
      <c r="BB135" s="113"/>
      <c r="BC135" s="113"/>
      <c r="BD135" s="113"/>
      <c r="BE135" s="113"/>
      <c r="BF135" s="113"/>
      <c r="BG135" s="113"/>
      <c r="BH135" s="113"/>
    </row>
    <row r="136" spans="1:60">
      <c r="A136" s="13" t="s">
        <v>234</v>
      </c>
      <c r="B136" s="14"/>
      <c r="C136" s="14"/>
      <c r="D136" s="14"/>
      <c r="E136" s="15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</row>
    <row r="137" spans="1:60">
      <c r="A137" s="1"/>
      <c r="B137" s="1"/>
      <c r="C137" s="1"/>
      <c r="D137" s="5"/>
      <c r="E137" s="16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</row>
    <row r="138" spans="1:60">
      <c r="A138" s="1105" t="s">
        <v>235</v>
      </c>
      <c r="B138" s="1106"/>
      <c r="C138" s="1106"/>
      <c r="D138" s="1106"/>
      <c r="E138" s="1106"/>
      <c r="F138" s="1107"/>
      <c r="G138" s="1102" t="s">
        <v>236</v>
      </c>
      <c r="H138" s="1103"/>
      <c r="I138" s="1103"/>
      <c r="J138" s="1103"/>
      <c r="K138" s="1103"/>
      <c r="L138" s="1103"/>
      <c r="M138" s="1103"/>
      <c r="N138" s="1103"/>
      <c r="O138" s="1103"/>
      <c r="P138" s="1103"/>
      <c r="Q138" s="1103"/>
      <c r="R138" s="1104"/>
    </row>
    <row r="139" spans="1:60" ht="25.15" customHeight="1">
      <c r="A139" s="1088"/>
      <c r="B139" s="1089"/>
      <c r="C139" s="1089"/>
      <c r="D139" s="1089"/>
      <c r="E139" s="1089"/>
      <c r="F139" s="1090"/>
      <c r="G139" s="1091"/>
      <c r="H139" s="1092"/>
      <c r="I139" s="1092"/>
      <c r="J139" s="1092"/>
      <c r="K139" s="1092"/>
      <c r="L139" s="1092"/>
      <c r="M139" s="1092"/>
      <c r="N139" s="1092"/>
      <c r="O139" s="1092"/>
      <c r="P139" s="1092"/>
      <c r="Q139" s="1092"/>
      <c r="R139" s="1093"/>
    </row>
    <row r="140" spans="1:60" ht="16.5" customHeight="1">
      <c r="A140" s="1088"/>
      <c r="B140" s="1089"/>
      <c r="C140" s="1089"/>
      <c r="D140" s="1089"/>
      <c r="E140" s="1089"/>
      <c r="F140" s="1090"/>
      <c r="G140" s="1091"/>
      <c r="H140" s="1092"/>
      <c r="I140" s="1092"/>
      <c r="J140" s="1092"/>
      <c r="K140" s="1092"/>
      <c r="L140" s="1092"/>
      <c r="M140" s="1092"/>
      <c r="N140" s="1092"/>
      <c r="O140" s="1092"/>
      <c r="P140" s="1092"/>
      <c r="Q140" s="1092"/>
      <c r="R140" s="1093"/>
    </row>
    <row r="141" spans="1:60">
      <c r="A141" s="1088"/>
      <c r="B141" s="1089"/>
      <c r="C141" s="1089"/>
      <c r="D141" s="1089"/>
      <c r="E141" s="1089"/>
      <c r="F141" s="1090"/>
      <c r="G141" s="1102"/>
      <c r="H141" s="1103"/>
      <c r="I141" s="1103"/>
      <c r="J141" s="1103"/>
      <c r="K141" s="1103"/>
      <c r="L141" s="1103"/>
      <c r="M141" s="1103"/>
      <c r="N141" s="1103"/>
      <c r="O141" s="1103"/>
      <c r="P141" s="1103"/>
      <c r="Q141" s="1103"/>
      <c r="R141" s="1104"/>
    </row>
    <row r="142" spans="1:60">
      <c r="A142" s="1088"/>
      <c r="B142" s="1089"/>
      <c r="C142" s="1089"/>
      <c r="D142" s="1089"/>
      <c r="E142" s="1089"/>
      <c r="F142" s="1090"/>
      <c r="G142" s="1098"/>
      <c r="H142" s="1099"/>
      <c r="I142" s="1099"/>
      <c r="J142" s="1099"/>
      <c r="K142" s="1099"/>
      <c r="L142" s="1099"/>
      <c r="M142" s="1099"/>
      <c r="N142" s="1099"/>
      <c r="O142" s="1099"/>
      <c r="P142" s="1099"/>
      <c r="Q142" s="1099"/>
      <c r="R142" s="1100"/>
    </row>
    <row r="143" spans="1:60" ht="14.45" customHeight="1">
      <c r="A143" s="1088"/>
      <c r="B143" s="1089"/>
      <c r="C143" s="1089"/>
      <c r="D143" s="1089"/>
      <c r="E143" s="1089"/>
      <c r="F143" s="1090"/>
      <c r="G143" s="1091"/>
      <c r="H143" s="1092"/>
      <c r="I143" s="1092"/>
      <c r="J143" s="1092"/>
      <c r="K143" s="1092"/>
      <c r="L143" s="1092"/>
      <c r="M143" s="1092"/>
      <c r="N143" s="1092"/>
      <c r="O143" s="1092"/>
      <c r="P143" s="1092"/>
      <c r="Q143" s="1092"/>
      <c r="R143" s="1093"/>
    </row>
    <row r="144" spans="1:60" ht="14.45" customHeight="1">
      <c r="A144" s="1094"/>
      <c r="B144" s="1089"/>
      <c r="C144" s="1089"/>
      <c r="D144" s="1089"/>
      <c r="E144" s="1089"/>
      <c r="F144" s="1090"/>
      <c r="G144" s="1095"/>
      <c r="H144" s="1096"/>
      <c r="I144" s="1096"/>
      <c r="J144" s="1096"/>
      <c r="K144" s="1096"/>
      <c r="L144" s="1096"/>
      <c r="M144" s="1096"/>
      <c r="N144" s="1096"/>
      <c r="O144" s="1096"/>
      <c r="P144" s="1096"/>
      <c r="Q144" s="1096"/>
      <c r="R144" s="1097"/>
    </row>
    <row r="145" spans="1:60">
      <c r="A145" s="1"/>
      <c r="B145" s="1"/>
      <c r="C145" s="1"/>
      <c r="D145" s="5"/>
      <c r="E145" s="5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</row>
    <row r="146" spans="1:60" s="52" customFormat="1">
      <c r="D146" s="53"/>
      <c r="E146" s="53"/>
    </row>
    <row r="147" spans="1:60" s="52" customFormat="1" ht="15.75">
      <c r="A147" s="54" t="s">
        <v>242</v>
      </c>
      <c r="B147" s="55"/>
      <c r="C147" s="55"/>
      <c r="D147" s="56"/>
      <c r="E147" s="53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</row>
    <row r="148" spans="1:60" s="52" customFormat="1" ht="15.75">
      <c r="A148" s="57" t="s">
        <v>243</v>
      </c>
      <c r="B148" s="58"/>
      <c r="C148" s="58"/>
      <c r="D148" s="59"/>
      <c r="E148" s="53"/>
      <c r="F148" s="57"/>
      <c r="G148" s="58"/>
      <c r="H148" s="57" t="s">
        <v>244</v>
      </c>
      <c r="I148" s="58"/>
      <c r="J148" s="58"/>
      <c r="K148" s="58"/>
      <c r="L148" s="58"/>
      <c r="M148" s="58"/>
      <c r="N148" s="58"/>
      <c r="O148" s="58"/>
      <c r="P148" s="58"/>
      <c r="Q148" s="58"/>
    </row>
    <row r="149" spans="1:60" s="52" customFormat="1" ht="15.75">
      <c r="A149" s="57" t="s">
        <v>245</v>
      </c>
      <c r="B149" s="58"/>
      <c r="C149" s="58"/>
      <c r="D149" s="59"/>
      <c r="E149" s="53"/>
      <c r="F149" s="57"/>
      <c r="G149" s="58"/>
      <c r="H149" s="57" t="s">
        <v>246</v>
      </c>
      <c r="I149" s="58"/>
      <c r="J149" s="58"/>
      <c r="K149" s="58"/>
      <c r="L149" s="58"/>
      <c r="M149" s="58"/>
      <c r="N149" s="58"/>
      <c r="O149" s="58"/>
      <c r="P149" s="58"/>
      <c r="Q149" s="58"/>
    </row>
    <row r="150" spans="1:60" s="52" customFormat="1">
      <c r="A150" s="52" t="s">
        <v>247</v>
      </c>
      <c r="D150" s="53"/>
      <c r="E150" s="53"/>
      <c r="H150" s="52" t="s">
        <v>248</v>
      </c>
    </row>
    <row r="151" spans="1:60" s="52" customFormat="1">
      <c r="A151" s="60" t="s">
        <v>249</v>
      </c>
      <c r="D151" s="53"/>
      <c r="E151" s="53"/>
      <c r="H151" s="60" t="s">
        <v>250</v>
      </c>
    </row>
    <row r="152" spans="1:60" s="52" customFormat="1">
      <c r="D152" s="53"/>
      <c r="E152" s="53"/>
    </row>
    <row r="153" spans="1:60" s="52" customFormat="1">
      <c r="A153" s="52" t="s">
        <v>251</v>
      </c>
      <c r="D153" s="53"/>
      <c r="E153" s="53"/>
      <c r="H153" s="52" t="s">
        <v>252</v>
      </c>
    </row>
    <row r="154" spans="1:60" s="52" customFormat="1">
      <c r="A154" s="60" t="s">
        <v>253</v>
      </c>
      <c r="D154" s="53"/>
      <c r="E154" s="53"/>
      <c r="H154" s="60" t="s">
        <v>254</v>
      </c>
    </row>
    <row r="155" spans="1:60" s="52" customFormat="1">
      <c r="D155" s="53"/>
      <c r="E155" s="53"/>
    </row>
    <row r="156" spans="1:60" s="52" customFormat="1">
      <c r="D156" s="53"/>
      <c r="E156" s="53"/>
    </row>
    <row r="157" spans="1:60" s="52" customFormat="1">
      <c r="D157" s="53"/>
      <c r="E157" s="53"/>
    </row>
    <row r="158" spans="1:60" s="52" customFormat="1">
      <c r="D158" s="53"/>
      <c r="E158" s="53"/>
    </row>
    <row r="159" spans="1:60" s="52" customFormat="1">
      <c r="D159" s="53"/>
      <c r="E159" s="53"/>
    </row>
    <row r="160" spans="1:60" s="52" customFormat="1">
      <c r="D160" s="53"/>
      <c r="E160" s="53"/>
    </row>
    <row r="161" spans="4:5" s="52" customFormat="1">
      <c r="D161" s="53"/>
      <c r="E161" s="53"/>
    </row>
    <row r="162" spans="4:5" s="52" customFormat="1">
      <c r="D162" s="53"/>
      <c r="E162" s="53"/>
    </row>
    <row r="163" spans="4:5" s="52" customFormat="1">
      <c r="D163" s="53"/>
      <c r="E163" s="53"/>
    </row>
    <row r="164" spans="4:5" s="52" customFormat="1">
      <c r="D164" s="53"/>
      <c r="E164" s="53"/>
    </row>
    <row r="165" spans="4:5" s="52" customFormat="1">
      <c r="D165" s="53"/>
      <c r="E165" s="53"/>
    </row>
    <row r="166" spans="4:5" s="52" customFormat="1">
      <c r="D166" s="53"/>
      <c r="E166" s="53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5"/>
    </row>
    <row r="196" spans="4:5">
      <c r="D196" s="5"/>
      <c r="E196" s="5"/>
    </row>
    <row r="197" spans="4:5">
      <c r="D197" s="5"/>
      <c r="E197" s="5"/>
    </row>
    <row r="198" spans="4:5">
      <c r="D198" s="5"/>
      <c r="E198" s="5"/>
    </row>
    <row r="199" spans="4:5">
      <c r="D199" s="5"/>
      <c r="E199" s="5"/>
    </row>
    <row r="200" spans="4:5">
      <c r="D200" s="5"/>
      <c r="E200" s="5"/>
    </row>
    <row r="201" spans="4:5">
      <c r="D201" s="5"/>
      <c r="E201" s="5"/>
    </row>
    <row r="202" spans="4:5">
      <c r="D202" s="5"/>
      <c r="E202" s="5"/>
    </row>
    <row r="203" spans="4:5">
      <c r="D203" s="5"/>
      <c r="E203" s="5"/>
    </row>
    <row r="204" spans="4:5">
      <c r="D204" s="5"/>
      <c r="E204" s="5"/>
    </row>
    <row r="205" spans="4:5">
      <c r="D205" s="5"/>
      <c r="E205" s="5"/>
    </row>
    <row r="206" spans="4:5">
      <c r="D206" s="5"/>
      <c r="E206" s="5"/>
    </row>
    <row r="207" spans="4:5">
      <c r="D207" s="5"/>
      <c r="E207" s="5"/>
    </row>
    <row r="208" spans="4:5">
      <c r="D208" s="5"/>
      <c r="E208" s="5"/>
    </row>
    <row r="209" spans="4:5">
      <c r="D209" s="5"/>
      <c r="E209" s="5"/>
    </row>
    <row r="210" spans="4:5">
      <c r="D210" s="5"/>
      <c r="E210" s="5"/>
    </row>
    <row r="211" spans="4:5">
      <c r="D211" s="5"/>
      <c r="E211" s="5"/>
    </row>
    <row r="212" spans="4:5">
      <c r="D212" s="5"/>
      <c r="E212" s="5"/>
    </row>
    <row r="213" spans="4:5">
      <c r="D213" s="5"/>
      <c r="E213" s="5"/>
    </row>
    <row r="214" spans="4:5">
      <c r="D214" s="5"/>
      <c r="E214" s="5"/>
    </row>
    <row r="215" spans="4:5">
      <c r="D215" s="5"/>
      <c r="E215" s="5"/>
    </row>
    <row r="216" spans="4:5">
      <c r="D216" s="5"/>
      <c r="E216" s="5"/>
    </row>
    <row r="217" spans="4:5">
      <c r="D217" s="5"/>
      <c r="E217" s="5"/>
    </row>
    <row r="218" spans="4:5">
      <c r="D218" s="5"/>
      <c r="E218" s="5"/>
    </row>
    <row r="219" spans="4:5">
      <c r="D219" s="5"/>
      <c r="E219" s="5"/>
    </row>
    <row r="220" spans="4:5">
      <c r="D220" s="5"/>
      <c r="E220" s="5"/>
    </row>
    <row r="221" spans="4:5">
      <c r="D221" s="5"/>
      <c r="E221" s="5"/>
    </row>
    <row r="222" spans="4:5">
      <c r="D222" s="5"/>
      <c r="E222" s="5"/>
    </row>
    <row r="223" spans="4:5">
      <c r="D223" s="5"/>
      <c r="E223" s="5"/>
    </row>
    <row r="224" spans="4:5">
      <c r="D224" s="5"/>
      <c r="E224" s="5"/>
    </row>
    <row r="225" spans="4:5">
      <c r="D225" s="5"/>
      <c r="E225" s="5"/>
    </row>
    <row r="226" spans="4:5">
      <c r="D226" s="5"/>
      <c r="E226" s="5"/>
    </row>
    <row r="227" spans="4:5">
      <c r="D227" s="5"/>
      <c r="E227" s="5"/>
    </row>
    <row r="228" spans="4:5">
      <c r="D228" s="5"/>
      <c r="E228" s="5"/>
    </row>
    <row r="229" spans="4:5">
      <c r="D229" s="5"/>
      <c r="E229" s="5"/>
    </row>
    <row r="230" spans="4:5">
      <c r="D230" s="5"/>
      <c r="E230" s="5"/>
    </row>
    <row r="231" spans="4:5">
      <c r="D231" s="5"/>
      <c r="E231" s="5"/>
    </row>
    <row r="232" spans="4:5">
      <c r="D232" s="5"/>
      <c r="E232" s="5"/>
    </row>
    <row r="233" spans="4:5">
      <c r="D233" s="5"/>
      <c r="E233" s="5"/>
    </row>
    <row r="234" spans="4:5">
      <c r="D234" s="5"/>
      <c r="E234" s="5"/>
    </row>
    <row r="235" spans="4:5">
      <c r="D235" s="5"/>
      <c r="E235" s="5"/>
    </row>
    <row r="236" spans="4:5">
      <c r="D236" s="5"/>
      <c r="E236" s="5"/>
    </row>
    <row r="237" spans="4:5">
      <c r="D237" s="5"/>
      <c r="E237" s="5"/>
    </row>
    <row r="238" spans="4:5">
      <c r="D238" s="5"/>
      <c r="E238" s="5"/>
    </row>
    <row r="239" spans="4:5">
      <c r="D239" s="5"/>
      <c r="E239" s="5"/>
    </row>
    <row r="240" spans="4:5">
      <c r="D240" s="5"/>
      <c r="E240" s="5"/>
    </row>
    <row r="241" spans="4:5">
      <c r="D241" s="5"/>
      <c r="E241" s="5"/>
    </row>
    <row r="242" spans="4:5">
      <c r="D242" s="5"/>
      <c r="E242" s="5"/>
    </row>
    <row r="243" spans="4:5">
      <c r="D243" s="5"/>
      <c r="E243" s="5"/>
    </row>
    <row r="244" spans="4:5">
      <c r="D244" s="5"/>
      <c r="E244" s="5"/>
    </row>
    <row r="245" spans="4:5">
      <c r="D245" s="5"/>
      <c r="E245" s="5"/>
    </row>
    <row r="246" spans="4:5">
      <c r="D246" s="5"/>
      <c r="E246" s="5"/>
    </row>
    <row r="247" spans="4:5">
      <c r="D247" s="5"/>
      <c r="E247" s="5"/>
    </row>
    <row r="248" spans="4:5">
      <c r="D248" s="5"/>
      <c r="E248" s="5"/>
    </row>
    <row r="249" spans="4:5">
      <c r="D249" s="5"/>
      <c r="E249" s="5"/>
    </row>
    <row r="250" spans="4:5">
      <c r="D250" s="5"/>
      <c r="E250" s="5"/>
    </row>
    <row r="251" spans="4:5">
      <c r="D251" s="5"/>
      <c r="E251" s="5"/>
    </row>
    <row r="252" spans="4:5">
      <c r="D252" s="5"/>
      <c r="E252" s="5"/>
    </row>
    <row r="253" spans="4:5">
      <c r="D253" s="5"/>
      <c r="E253" s="5"/>
    </row>
    <row r="254" spans="4:5">
      <c r="D254" s="5"/>
      <c r="E254" s="5"/>
    </row>
    <row r="255" spans="4:5">
      <c r="D255" s="5"/>
      <c r="E255" s="17"/>
    </row>
    <row r="256" spans="4:5">
      <c r="D256" s="5"/>
      <c r="E256" s="17"/>
    </row>
    <row r="257" spans="4:5">
      <c r="D257" s="5"/>
      <c r="E257" s="17"/>
    </row>
    <row r="258" spans="4:5">
      <c r="D258" s="5"/>
      <c r="E258" s="17"/>
    </row>
    <row r="259" spans="4:5">
      <c r="D259" s="5"/>
      <c r="E259" s="17"/>
    </row>
    <row r="260" spans="4:5">
      <c r="D260" s="5"/>
      <c r="E260" s="17"/>
    </row>
    <row r="261" spans="4:5">
      <c r="D261" s="5"/>
      <c r="E261" s="17"/>
    </row>
    <row r="262" spans="4:5">
      <c r="D262" s="5"/>
      <c r="E262" s="17"/>
    </row>
  </sheetData>
  <mergeCells count="184">
    <mergeCell ref="R111:R117"/>
    <mergeCell ref="I111:I117"/>
    <mergeCell ref="J111:J117"/>
    <mergeCell ref="K111:K117"/>
    <mergeCell ref="L111:L117"/>
    <mergeCell ref="M111:M117"/>
    <mergeCell ref="N111:N117"/>
    <mergeCell ref="O111:O117"/>
    <mergeCell ref="P111:P117"/>
    <mergeCell ref="Q111:Q117"/>
    <mergeCell ref="R103:R109"/>
    <mergeCell ref="I103:I109"/>
    <mergeCell ref="J103:J109"/>
    <mergeCell ref="K103:K109"/>
    <mergeCell ref="L103:L109"/>
    <mergeCell ref="M103:M109"/>
    <mergeCell ref="N103:N109"/>
    <mergeCell ref="O103:O109"/>
    <mergeCell ref="P103:P109"/>
    <mergeCell ref="Q103:Q109"/>
    <mergeCell ref="R87:R93"/>
    <mergeCell ref="I95:I101"/>
    <mergeCell ref="J95:J101"/>
    <mergeCell ref="K95:K101"/>
    <mergeCell ref="L95:L101"/>
    <mergeCell ref="M95:M101"/>
    <mergeCell ref="N95:N101"/>
    <mergeCell ref="O95:O101"/>
    <mergeCell ref="P95:P101"/>
    <mergeCell ref="Q95:Q101"/>
    <mergeCell ref="R95:R101"/>
    <mergeCell ref="I87:I93"/>
    <mergeCell ref="J87:J93"/>
    <mergeCell ref="K87:K93"/>
    <mergeCell ref="L87:L93"/>
    <mergeCell ref="M87:M93"/>
    <mergeCell ref="N87:N93"/>
    <mergeCell ref="O87:O93"/>
    <mergeCell ref="P87:P93"/>
    <mergeCell ref="Q87:Q93"/>
    <mergeCell ref="A4:I4"/>
    <mergeCell ref="A5:A6"/>
    <mergeCell ref="B5:D6"/>
    <mergeCell ref="E5:E6"/>
    <mergeCell ref="F5:G5"/>
    <mergeCell ref="I5:I6"/>
    <mergeCell ref="J5:L6"/>
    <mergeCell ref="M5:N5"/>
    <mergeCell ref="O5:Q5"/>
    <mergeCell ref="P15:P21"/>
    <mergeCell ref="R5:R6"/>
    <mergeCell ref="I7:I13"/>
    <mergeCell ref="J7:J13"/>
    <mergeCell ref="K7:K13"/>
    <mergeCell ref="L7:L13"/>
    <mergeCell ref="M7:M13"/>
    <mergeCell ref="N7:N13"/>
    <mergeCell ref="R7:R13"/>
    <mergeCell ref="I15:I21"/>
    <mergeCell ref="J15:J21"/>
    <mergeCell ref="K15:K21"/>
    <mergeCell ref="L15:L21"/>
    <mergeCell ref="M15:M21"/>
    <mergeCell ref="N15:N21"/>
    <mergeCell ref="O15:O21"/>
    <mergeCell ref="O7:O13"/>
    <mergeCell ref="P7:P13"/>
    <mergeCell ref="Q7:Q13"/>
    <mergeCell ref="R15:R21"/>
    <mergeCell ref="Q15:Q21"/>
    <mergeCell ref="R31:R37"/>
    <mergeCell ref="R23:R29"/>
    <mergeCell ref="I31:I37"/>
    <mergeCell ref="J31:J37"/>
    <mergeCell ref="K31:K37"/>
    <mergeCell ref="L31:L37"/>
    <mergeCell ref="M31:M37"/>
    <mergeCell ref="N31:N37"/>
    <mergeCell ref="O31:O37"/>
    <mergeCell ref="P31:P37"/>
    <mergeCell ref="Q31:Q37"/>
    <mergeCell ref="Q23:Q29"/>
    <mergeCell ref="I23:I29"/>
    <mergeCell ref="J23:J29"/>
    <mergeCell ref="K23:K29"/>
    <mergeCell ref="L23:L29"/>
    <mergeCell ref="M23:M29"/>
    <mergeCell ref="N23:N29"/>
    <mergeCell ref="O23:O29"/>
    <mergeCell ref="P23:P29"/>
    <mergeCell ref="P47:P53"/>
    <mergeCell ref="R39:R45"/>
    <mergeCell ref="I47:I53"/>
    <mergeCell ref="J47:J53"/>
    <mergeCell ref="K47:K53"/>
    <mergeCell ref="L47:L53"/>
    <mergeCell ref="M47:M53"/>
    <mergeCell ref="N47:N53"/>
    <mergeCell ref="O47:O53"/>
    <mergeCell ref="O39:O45"/>
    <mergeCell ref="P39:P45"/>
    <mergeCell ref="Q39:Q45"/>
    <mergeCell ref="I39:I45"/>
    <mergeCell ref="J39:J45"/>
    <mergeCell ref="K39:K45"/>
    <mergeCell ref="L39:L45"/>
    <mergeCell ref="M39:M45"/>
    <mergeCell ref="N39:N45"/>
    <mergeCell ref="R47:R53"/>
    <mergeCell ref="Q47:Q53"/>
    <mergeCell ref="R63:R69"/>
    <mergeCell ref="R55:R61"/>
    <mergeCell ref="I63:I69"/>
    <mergeCell ref="J63:J69"/>
    <mergeCell ref="K63:K69"/>
    <mergeCell ref="L63:L69"/>
    <mergeCell ref="M63:M69"/>
    <mergeCell ref="N63:N69"/>
    <mergeCell ref="O63:O69"/>
    <mergeCell ref="P63:P69"/>
    <mergeCell ref="Q63:Q69"/>
    <mergeCell ref="Q55:Q61"/>
    <mergeCell ref="I55:I61"/>
    <mergeCell ref="J55:J61"/>
    <mergeCell ref="L55:L61"/>
    <mergeCell ref="M55:M61"/>
    <mergeCell ref="N55:N61"/>
    <mergeCell ref="O55:O61"/>
    <mergeCell ref="P55:P61"/>
    <mergeCell ref="K55:K61"/>
    <mergeCell ref="R71:R77"/>
    <mergeCell ref="A138:F138"/>
    <mergeCell ref="G138:R138"/>
    <mergeCell ref="A139:F139"/>
    <mergeCell ref="G139:R139"/>
    <mergeCell ref="O71:O77"/>
    <mergeCell ref="P71:P77"/>
    <mergeCell ref="Q71:Q77"/>
    <mergeCell ref="I71:I77"/>
    <mergeCell ref="J71:J77"/>
    <mergeCell ref="K71:K77"/>
    <mergeCell ref="L71:L77"/>
    <mergeCell ref="M71:M77"/>
    <mergeCell ref="N71:N77"/>
    <mergeCell ref="I79:I85"/>
    <mergeCell ref="J79:J85"/>
    <mergeCell ref="K79:K85"/>
    <mergeCell ref="L79:L85"/>
    <mergeCell ref="M79:M85"/>
    <mergeCell ref="N79:N85"/>
    <mergeCell ref="O79:O85"/>
    <mergeCell ref="P79:P85"/>
    <mergeCell ref="Q79:Q85"/>
    <mergeCell ref="R79:R85"/>
    <mergeCell ref="A143:F143"/>
    <mergeCell ref="G143:R143"/>
    <mergeCell ref="A144:F144"/>
    <mergeCell ref="G144:R144"/>
    <mergeCell ref="A140:F140"/>
    <mergeCell ref="G140:R140"/>
    <mergeCell ref="A141:F141"/>
    <mergeCell ref="G141:R141"/>
    <mergeCell ref="A142:F142"/>
    <mergeCell ref="G142:R142"/>
    <mergeCell ref="R119:R125"/>
    <mergeCell ref="I127:I133"/>
    <mergeCell ref="J127:J133"/>
    <mergeCell ref="K127:K133"/>
    <mergeCell ref="L127:L133"/>
    <mergeCell ref="M127:M133"/>
    <mergeCell ref="N127:N133"/>
    <mergeCell ref="O127:O133"/>
    <mergeCell ref="P127:P133"/>
    <mergeCell ref="Q127:Q133"/>
    <mergeCell ref="R127:R133"/>
    <mergeCell ref="I119:I125"/>
    <mergeCell ref="J119:J125"/>
    <mergeCell ref="K119:K125"/>
    <mergeCell ref="L119:L125"/>
    <mergeCell ref="M119:M125"/>
    <mergeCell ref="N119:N125"/>
    <mergeCell ref="O119:O125"/>
    <mergeCell ref="P119:P125"/>
    <mergeCell ref="Q119:Q125"/>
  </mergeCells>
  <hyperlinks>
    <hyperlink ref="A154" r:id="rId1" xr:uid="{D102E564-4DB2-4547-8252-42B55A627C41}"/>
    <hyperlink ref="A151" r:id="rId2" xr:uid="{2982D86B-932D-4F07-8BCB-6137C1F79E10}"/>
    <hyperlink ref="H154" r:id="rId3" xr:uid="{1BFA5368-6AE3-4D8F-848B-2CB005A71152}"/>
    <hyperlink ref="H151" r:id="rId4" xr:uid="{8F3BABB5-B3A3-4C44-AFDF-952C66B7AFDF}"/>
  </hyperlinks>
  <pageMargins left="0.7" right="0.7" top="0.75" bottom="0.75" header="0.3" footer="0.3"/>
  <drawing r:id="rId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9DFF1-999A-4912-A429-C28314907AE6}">
  <dimension ref="A1:R151"/>
  <sheetViews>
    <sheetView topLeftCell="A90" workbookViewId="0">
      <selection activeCell="E98" sqref="E98"/>
    </sheetView>
  </sheetViews>
  <sheetFormatPr defaultRowHeight="15"/>
  <cols>
    <col min="1" max="1" width="36.7109375" customWidth="1"/>
    <col min="9" max="9" width="28.28515625" customWidth="1"/>
    <col min="15" max="18" width="18.42578125" customWidth="1"/>
  </cols>
  <sheetData>
    <row r="1" spans="1:18" ht="24.75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24.75">
      <c r="A2" s="4" t="s">
        <v>148</v>
      </c>
      <c r="B2" s="3" t="s">
        <v>484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289" t="s">
        <v>336</v>
      </c>
      <c r="Q2" s="1"/>
      <c r="R2" s="1"/>
    </row>
    <row r="3" spans="1:18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.75">
      <c r="A4" s="1122" t="s">
        <v>474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>
        <v>31</v>
      </c>
      <c r="P4" s="19">
        <v>5</v>
      </c>
      <c r="Q4" s="19">
        <v>15</v>
      </c>
      <c r="R4" s="8"/>
    </row>
    <row r="5" spans="1:18" ht="25.5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338</v>
      </c>
      <c r="I5" s="1134" t="s">
        <v>339</v>
      </c>
      <c r="J5" s="1139" t="s">
        <v>152</v>
      </c>
      <c r="K5" s="1129"/>
      <c r="L5" s="1130"/>
      <c r="M5" s="1143" t="s">
        <v>340</v>
      </c>
      <c r="N5" s="1143"/>
      <c r="O5" s="1144"/>
      <c r="P5" s="1144"/>
      <c r="Q5" s="1144"/>
      <c r="R5" s="1328" t="s">
        <v>157</v>
      </c>
    </row>
    <row r="6" spans="1:18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8"/>
      <c r="J6" s="1140"/>
      <c r="K6" s="1141"/>
      <c r="L6" s="1142"/>
      <c r="M6" s="270" t="s">
        <v>158</v>
      </c>
      <c r="N6" s="270" t="s">
        <v>159</v>
      </c>
      <c r="O6" s="240" t="s">
        <v>459</v>
      </c>
      <c r="P6" s="239" t="s">
        <v>460</v>
      </c>
      <c r="Q6" s="239" t="s">
        <v>461</v>
      </c>
      <c r="R6" s="1329"/>
    </row>
    <row r="7" spans="1:18">
      <c r="A7" s="67" t="s">
        <v>349</v>
      </c>
      <c r="B7" s="68" t="s">
        <v>184</v>
      </c>
      <c r="C7" s="68">
        <v>314</v>
      </c>
      <c r="D7" s="75" t="s">
        <v>169</v>
      </c>
      <c r="E7" s="69" t="s">
        <v>170</v>
      </c>
      <c r="F7" s="70">
        <v>45018</v>
      </c>
      <c r="G7" s="71">
        <f>SUM(F7+1)</f>
        <v>45019</v>
      </c>
      <c r="H7" s="72">
        <f>SUM(G7+24)</f>
        <v>45043</v>
      </c>
      <c r="I7" s="1076" t="s">
        <v>485</v>
      </c>
      <c r="J7" s="303"/>
      <c r="K7" s="1082">
        <v>2318</v>
      </c>
      <c r="L7" s="1085" t="s">
        <v>356</v>
      </c>
      <c r="M7" s="1070">
        <v>45049</v>
      </c>
      <c r="N7" s="1070">
        <f>SUM(M7+1)</f>
        <v>45050</v>
      </c>
      <c r="O7" s="1070">
        <f>SUM(N7+31)</f>
        <v>45081</v>
      </c>
      <c r="P7" s="1070">
        <f>SUM(O7+5)</f>
        <v>45086</v>
      </c>
      <c r="Q7" s="1070">
        <f>SUM(P7+15)</f>
        <v>45101</v>
      </c>
      <c r="R7" s="1115"/>
    </row>
    <row r="8" spans="1:18">
      <c r="A8" s="81" t="s">
        <v>349</v>
      </c>
      <c r="B8" s="82" t="s">
        <v>184</v>
      </c>
      <c r="C8" s="76">
        <f>SUM(C7)</f>
        <v>314</v>
      </c>
      <c r="D8" s="83" t="s">
        <v>169</v>
      </c>
      <c r="E8" s="77" t="s">
        <v>176</v>
      </c>
      <c r="F8" s="78">
        <v>45021</v>
      </c>
      <c r="G8" s="79">
        <f>SUM(F8+1)</f>
        <v>45022</v>
      </c>
      <c r="H8" s="80">
        <f>SUM(G8+22)</f>
        <v>45044</v>
      </c>
      <c r="I8" s="1077"/>
      <c r="J8" s="304"/>
      <c r="K8" s="1083"/>
      <c r="L8" s="1086"/>
      <c r="M8" s="1071"/>
      <c r="N8" s="1071"/>
      <c r="O8" s="1071"/>
      <c r="P8" s="1071"/>
      <c r="Q8" s="1071"/>
      <c r="R8" s="1115"/>
    </row>
    <row r="9" spans="1:18">
      <c r="A9" s="84"/>
      <c r="B9" s="85"/>
      <c r="C9" s="86"/>
      <c r="D9" s="87"/>
      <c r="E9" s="88"/>
      <c r="F9" s="89"/>
      <c r="G9" s="90"/>
      <c r="H9" s="91"/>
      <c r="I9" s="1077"/>
      <c r="J9" s="304"/>
      <c r="K9" s="1083"/>
      <c r="L9" s="1086"/>
      <c r="M9" s="1071"/>
      <c r="N9" s="1071"/>
      <c r="O9" s="1071"/>
      <c r="P9" s="1071"/>
      <c r="Q9" s="1071"/>
      <c r="R9" s="1115"/>
    </row>
    <row r="10" spans="1:18">
      <c r="A10" s="92"/>
      <c r="B10" s="86"/>
      <c r="C10" s="86"/>
      <c r="D10" s="93"/>
      <c r="E10" s="88"/>
      <c r="F10" s="89"/>
      <c r="G10" s="90"/>
      <c r="H10" s="245"/>
      <c r="I10" s="1077"/>
      <c r="J10" s="304"/>
      <c r="K10" s="1083"/>
      <c r="L10" s="1086"/>
      <c r="M10" s="1071"/>
      <c r="N10" s="1071"/>
      <c r="O10" s="1071"/>
      <c r="P10" s="1071"/>
      <c r="Q10" s="1071"/>
      <c r="R10" s="1115"/>
    </row>
    <row r="11" spans="1:18">
      <c r="A11" s="84"/>
      <c r="B11" s="85"/>
      <c r="C11" s="86"/>
      <c r="D11" s="87"/>
      <c r="E11" s="88"/>
      <c r="F11" s="89"/>
      <c r="G11" s="90"/>
      <c r="H11" s="245"/>
      <c r="I11" s="1077"/>
      <c r="J11" s="304"/>
      <c r="K11" s="1083"/>
      <c r="L11" s="1086"/>
      <c r="M11" s="1071"/>
      <c r="N11" s="1071"/>
      <c r="O11" s="1071"/>
      <c r="P11" s="1071"/>
      <c r="Q11" s="1071"/>
      <c r="R11" s="1115"/>
    </row>
    <row r="12" spans="1:18">
      <c r="A12" s="104"/>
      <c r="B12" s="105"/>
      <c r="C12" s="94"/>
      <c r="D12" s="106"/>
      <c r="E12" s="95"/>
      <c r="F12" s="96"/>
      <c r="G12" s="97"/>
      <c r="H12" s="98"/>
      <c r="I12" s="1077"/>
      <c r="J12" s="304"/>
      <c r="K12" s="1083"/>
      <c r="L12" s="1086"/>
      <c r="M12" s="1071"/>
      <c r="N12" s="1071"/>
      <c r="O12" s="1071"/>
      <c r="P12" s="1071"/>
      <c r="Q12" s="1071"/>
      <c r="R12" s="1115"/>
    </row>
    <row r="13" spans="1:18">
      <c r="A13" s="99"/>
      <c r="B13" s="107"/>
      <c r="C13" s="100"/>
      <c r="D13" s="108"/>
      <c r="E13" s="101"/>
      <c r="F13" s="102"/>
      <c r="G13" s="103"/>
      <c r="H13" s="103"/>
      <c r="I13" s="1078"/>
      <c r="J13" s="305"/>
      <c r="K13" s="1084"/>
      <c r="L13" s="1087"/>
      <c r="M13" s="1072"/>
      <c r="N13" s="1072"/>
      <c r="O13" s="1072"/>
      <c r="P13" s="1072"/>
      <c r="Q13" s="1072"/>
      <c r="R13" s="1116"/>
    </row>
    <row r="14" spans="1:18">
      <c r="A14" s="62"/>
      <c r="B14" s="39"/>
      <c r="C14" s="39"/>
      <c r="D14" s="40"/>
      <c r="E14" s="40"/>
      <c r="F14" s="39"/>
      <c r="G14" s="39"/>
      <c r="H14" s="39"/>
      <c r="I14" s="63"/>
      <c r="J14" s="63"/>
      <c r="K14" s="63"/>
      <c r="L14" s="63"/>
      <c r="M14" s="64"/>
      <c r="N14" s="64"/>
      <c r="O14" s="64"/>
      <c r="P14" s="64"/>
      <c r="Q14" s="64"/>
      <c r="R14" s="61"/>
    </row>
    <row r="15" spans="1:18">
      <c r="A15" s="285" t="s">
        <v>352</v>
      </c>
      <c r="B15" s="73" t="s">
        <v>184</v>
      </c>
      <c r="C15" s="68">
        <f>SUM(C7+1)</f>
        <v>315</v>
      </c>
      <c r="D15" s="75" t="s">
        <v>169</v>
      </c>
      <c r="E15" s="69" t="s">
        <v>170</v>
      </c>
      <c r="F15" s="70">
        <f t="shared" ref="F15:F16" si="0">SUM(F7+7)</f>
        <v>45025</v>
      </c>
      <c r="G15" s="71">
        <f>SUM(F15+1)</f>
        <v>45026</v>
      </c>
      <c r="H15" s="72">
        <f>SUM(G15+24)</f>
        <v>45050</v>
      </c>
      <c r="I15" s="1108" t="s">
        <v>486</v>
      </c>
      <c r="J15" s="1110"/>
      <c r="K15" s="1112">
        <v>2319</v>
      </c>
      <c r="L15" s="1108" t="s">
        <v>356</v>
      </c>
      <c r="M15" s="1070">
        <f>SUM(M7+7)</f>
        <v>45056</v>
      </c>
      <c r="N15" s="1070">
        <f>SUM(M15+1)</f>
        <v>45057</v>
      </c>
      <c r="O15" s="1070">
        <f>SUM(N15+23)</f>
        <v>45080</v>
      </c>
      <c r="P15" s="1070">
        <f>SUM(O15+8)</f>
        <v>45088</v>
      </c>
      <c r="Q15" s="1070">
        <f>SUM(P15+11)</f>
        <v>45099</v>
      </c>
      <c r="R15" s="1119"/>
    </row>
    <row r="16" spans="1:18">
      <c r="A16" s="81" t="s">
        <v>354</v>
      </c>
      <c r="B16" s="82" t="s">
        <v>184</v>
      </c>
      <c r="C16" s="76">
        <f>SUM(C15)</f>
        <v>315</v>
      </c>
      <c r="D16" s="83" t="s">
        <v>169</v>
      </c>
      <c r="E16" s="77" t="s">
        <v>176</v>
      </c>
      <c r="F16" s="78">
        <f t="shared" si="0"/>
        <v>45028</v>
      </c>
      <c r="G16" s="79">
        <f>SUM(F16+1)</f>
        <v>45029</v>
      </c>
      <c r="H16" s="80">
        <f>SUM(G16+22)</f>
        <v>45051</v>
      </c>
      <c r="I16" s="1086"/>
      <c r="J16" s="1080"/>
      <c r="K16" s="1083"/>
      <c r="L16" s="1086"/>
      <c r="M16" s="1071"/>
      <c r="N16" s="1071"/>
      <c r="O16" s="1071"/>
      <c r="P16" s="1071"/>
      <c r="Q16" s="1071"/>
      <c r="R16" s="1120"/>
    </row>
    <row r="17" spans="1:18">
      <c r="A17" s="84"/>
      <c r="B17" s="85"/>
      <c r="C17" s="86"/>
      <c r="D17" s="87"/>
      <c r="E17" s="88"/>
      <c r="F17" s="89"/>
      <c r="G17" s="90"/>
      <c r="H17" s="91"/>
      <c r="I17" s="1086"/>
      <c r="J17" s="1080"/>
      <c r="K17" s="1083"/>
      <c r="L17" s="1086"/>
      <c r="M17" s="1071"/>
      <c r="N17" s="1071"/>
      <c r="O17" s="1071"/>
      <c r="P17" s="1071"/>
      <c r="Q17" s="1071"/>
      <c r="R17" s="1120"/>
    </row>
    <row r="18" spans="1:18">
      <c r="A18" s="287"/>
      <c r="B18" s="86"/>
      <c r="C18" s="86"/>
      <c r="D18" s="93"/>
      <c r="E18" s="88"/>
      <c r="F18" s="89"/>
      <c r="G18" s="90"/>
      <c r="H18" s="245"/>
      <c r="I18" s="1086"/>
      <c r="J18" s="1080"/>
      <c r="K18" s="1083"/>
      <c r="L18" s="1086"/>
      <c r="M18" s="1071"/>
      <c r="N18" s="1071"/>
      <c r="O18" s="1071"/>
      <c r="P18" s="1071"/>
      <c r="Q18" s="1071"/>
      <c r="R18" s="1120"/>
    </row>
    <row r="19" spans="1:18">
      <c r="A19" s="84"/>
      <c r="B19" s="85"/>
      <c r="C19" s="86"/>
      <c r="D19" s="87"/>
      <c r="E19" s="88"/>
      <c r="F19" s="89"/>
      <c r="G19" s="90"/>
      <c r="H19" s="245"/>
      <c r="I19" s="1086"/>
      <c r="J19" s="1080"/>
      <c r="K19" s="1083"/>
      <c r="L19" s="1086"/>
      <c r="M19" s="1071"/>
      <c r="N19" s="1071"/>
      <c r="O19" s="1071"/>
      <c r="P19" s="1071"/>
      <c r="Q19" s="1071"/>
      <c r="R19" s="1120"/>
    </row>
    <row r="20" spans="1:18">
      <c r="A20" s="104"/>
      <c r="B20" s="105"/>
      <c r="C20" s="94"/>
      <c r="D20" s="106"/>
      <c r="E20" s="95"/>
      <c r="F20" s="96"/>
      <c r="G20" s="97"/>
      <c r="H20" s="98"/>
      <c r="I20" s="1086"/>
      <c r="J20" s="1080"/>
      <c r="K20" s="1083"/>
      <c r="L20" s="1086"/>
      <c r="M20" s="1071"/>
      <c r="N20" s="1071"/>
      <c r="O20" s="1071"/>
      <c r="P20" s="1071"/>
      <c r="Q20" s="1071"/>
      <c r="R20" s="1120"/>
    </row>
    <row r="21" spans="1:18">
      <c r="A21" s="286"/>
      <c r="B21" s="107"/>
      <c r="C21" s="100"/>
      <c r="D21" s="108"/>
      <c r="E21" s="101"/>
      <c r="F21" s="102"/>
      <c r="G21" s="103"/>
      <c r="H21" s="103"/>
      <c r="I21" s="1109"/>
      <c r="J21" s="1111"/>
      <c r="K21" s="1113"/>
      <c r="L21" s="1109"/>
      <c r="M21" s="1072"/>
      <c r="N21" s="1072"/>
      <c r="O21" s="1072"/>
      <c r="P21" s="1072"/>
      <c r="Q21" s="1072"/>
      <c r="R21" s="1121"/>
    </row>
    <row r="22" spans="1:18">
      <c r="A22" s="62"/>
      <c r="B22" s="39"/>
      <c r="C22" s="39"/>
      <c r="D22" s="40"/>
      <c r="E22" s="40"/>
      <c r="F22" s="39"/>
      <c r="G22" s="39"/>
      <c r="H22" s="39"/>
      <c r="I22" s="63"/>
      <c r="J22" s="63"/>
      <c r="K22" s="63"/>
      <c r="L22" s="63"/>
      <c r="M22" s="64"/>
      <c r="N22" s="64"/>
      <c r="O22" s="64"/>
      <c r="P22" s="64"/>
      <c r="Q22" s="64"/>
      <c r="R22" s="61"/>
    </row>
    <row r="23" spans="1:18">
      <c r="A23" s="246" t="s">
        <v>224</v>
      </c>
      <c r="B23" s="68" t="s">
        <v>184</v>
      </c>
      <c r="C23" s="68">
        <f>SUM(C15+1)</f>
        <v>316</v>
      </c>
      <c r="D23" s="75" t="s">
        <v>169</v>
      </c>
      <c r="E23" s="69" t="s">
        <v>170</v>
      </c>
      <c r="F23" s="70">
        <f t="shared" ref="F23:F24" si="1">SUM(F15+7)</f>
        <v>45032</v>
      </c>
      <c r="G23" s="71">
        <f>SUM(F23+1)</f>
        <v>45033</v>
      </c>
      <c r="H23" s="72">
        <f>SUM(G23+24)</f>
        <v>45057</v>
      </c>
      <c r="I23" s="1076" t="s">
        <v>472</v>
      </c>
      <c r="J23" s="303"/>
      <c r="K23" s="1082">
        <v>2320</v>
      </c>
      <c r="L23" s="1085" t="s">
        <v>356</v>
      </c>
      <c r="M23" s="1070">
        <f>SUM(M15+7)</f>
        <v>45063</v>
      </c>
      <c r="N23" s="1070">
        <f>SUM(M23+1)</f>
        <v>45064</v>
      </c>
      <c r="O23" s="1070">
        <f>SUM(N23+23)</f>
        <v>45087</v>
      </c>
      <c r="P23" s="1070">
        <f>SUM(O23+8)</f>
        <v>45095</v>
      </c>
      <c r="Q23" s="1070">
        <f>SUM(P23+11)</f>
        <v>45106</v>
      </c>
      <c r="R23" s="1073"/>
    </row>
    <row r="24" spans="1:18">
      <c r="A24" s="233" t="s">
        <v>224</v>
      </c>
      <c r="B24" s="82" t="s">
        <v>184</v>
      </c>
      <c r="C24" s="76">
        <f>SUM(C23)</f>
        <v>316</v>
      </c>
      <c r="D24" s="83" t="s">
        <v>169</v>
      </c>
      <c r="E24" s="77" t="s">
        <v>176</v>
      </c>
      <c r="F24" s="78">
        <f t="shared" si="1"/>
        <v>45035</v>
      </c>
      <c r="G24" s="79">
        <f>SUM(F24+1)</f>
        <v>45036</v>
      </c>
      <c r="H24" s="80">
        <f>SUM(G24+22)</f>
        <v>45058</v>
      </c>
      <c r="I24" s="1077"/>
      <c r="J24" s="304"/>
      <c r="K24" s="1083"/>
      <c r="L24" s="1086"/>
      <c r="M24" s="1071"/>
      <c r="N24" s="1071"/>
      <c r="O24" s="1071"/>
      <c r="P24" s="1071"/>
      <c r="Q24" s="1071"/>
      <c r="R24" s="1074"/>
    </row>
    <row r="25" spans="1:18">
      <c r="A25" s="84"/>
      <c r="B25" s="85"/>
      <c r="C25" s="86"/>
      <c r="D25" s="87"/>
      <c r="E25" s="88"/>
      <c r="F25" s="89"/>
      <c r="G25" s="90"/>
      <c r="H25" s="91"/>
      <c r="I25" s="1077"/>
      <c r="J25" s="304"/>
      <c r="K25" s="1083"/>
      <c r="L25" s="1086"/>
      <c r="M25" s="1071"/>
      <c r="N25" s="1071"/>
      <c r="O25" s="1071"/>
      <c r="P25" s="1071"/>
      <c r="Q25" s="1071"/>
      <c r="R25" s="1074"/>
    </row>
    <row r="26" spans="1:18">
      <c r="A26" s="92"/>
      <c r="B26" s="86"/>
      <c r="C26" s="86"/>
      <c r="D26" s="93"/>
      <c r="E26" s="88"/>
      <c r="F26" s="89"/>
      <c r="G26" s="90"/>
      <c r="H26" s="245"/>
      <c r="I26" s="1077"/>
      <c r="J26" s="304"/>
      <c r="K26" s="1083"/>
      <c r="L26" s="1086"/>
      <c r="M26" s="1071"/>
      <c r="N26" s="1071"/>
      <c r="O26" s="1071"/>
      <c r="P26" s="1071"/>
      <c r="Q26" s="1071"/>
      <c r="R26" s="1074"/>
    </row>
    <row r="27" spans="1:18">
      <c r="A27" s="84"/>
      <c r="B27" s="85"/>
      <c r="C27" s="86"/>
      <c r="D27" s="87"/>
      <c r="E27" s="88"/>
      <c r="F27" s="89"/>
      <c r="G27" s="90"/>
      <c r="H27" s="245"/>
      <c r="I27" s="1077"/>
      <c r="J27" s="304"/>
      <c r="K27" s="1083"/>
      <c r="L27" s="1086"/>
      <c r="M27" s="1071"/>
      <c r="N27" s="1071"/>
      <c r="O27" s="1071"/>
      <c r="P27" s="1071"/>
      <c r="Q27" s="1071"/>
      <c r="R27" s="1074"/>
    </row>
    <row r="28" spans="1:18">
      <c r="A28" s="104"/>
      <c r="B28" s="105"/>
      <c r="C28" s="94"/>
      <c r="D28" s="106"/>
      <c r="E28" s="95"/>
      <c r="F28" s="96"/>
      <c r="G28" s="97"/>
      <c r="H28" s="98"/>
      <c r="I28" s="1077"/>
      <c r="J28" s="304"/>
      <c r="K28" s="1083"/>
      <c r="L28" s="1086"/>
      <c r="M28" s="1071"/>
      <c r="N28" s="1071"/>
      <c r="O28" s="1071"/>
      <c r="P28" s="1071"/>
      <c r="Q28" s="1071"/>
      <c r="R28" s="1074"/>
    </row>
    <row r="29" spans="1:18">
      <c r="A29" s="99"/>
      <c r="B29" s="107"/>
      <c r="C29" s="100"/>
      <c r="D29" s="108"/>
      <c r="E29" s="101"/>
      <c r="F29" s="102"/>
      <c r="G29" s="103"/>
      <c r="H29" s="103"/>
      <c r="I29" s="1078"/>
      <c r="J29" s="305"/>
      <c r="K29" s="1084"/>
      <c r="L29" s="1087"/>
      <c r="M29" s="1072"/>
      <c r="N29" s="1072"/>
      <c r="O29" s="1072"/>
      <c r="P29" s="1072"/>
      <c r="Q29" s="1072"/>
      <c r="R29" s="1075"/>
    </row>
    <row r="30" spans="1:18">
      <c r="A30" s="62"/>
      <c r="B30" s="39"/>
      <c r="C30" s="39"/>
      <c r="D30" s="40"/>
      <c r="E30" s="40"/>
      <c r="F30" s="39"/>
      <c r="G30" s="39"/>
      <c r="H30" s="39"/>
      <c r="I30" s="63"/>
      <c r="J30" s="63"/>
      <c r="K30" s="63"/>
      <c r="L30" s="63"/>
      <c r="M30" s="64"/>
      <c r="N30" s="64"/>
      <c r="O30" s="64"/>
      <c r="P30" s="64"/>
      <c r="Q30" s="64"/>
      <c r="R30" s="61"/>
    </row>
    <row r="31" spans="1:18">
      <c r="A31" s="74" t="s">
        <v>357</v>
      </c>
      <c r="B31" s="73" t="s">
        <v>184</v>
      </c>
      <c r="C31" s="68">
        <f>SUM(C23+1)</f>
        <v>317</v>
      </c>
      <c r="D31" s="75" t="s">
        <v>169</v>
      </c>
      <c r="E31" s="69" t="s">
        <v>170</v>
      </c>
      <c r="F31" s="70">
        <f t="shared" ref="F31:F32" si="2">SUM(F23+7)</f>
        <v>45039</v>
      </c>
      <c r="G31" s="71">
        <f>SUM(F31+1)</f>
        <v>45040</v>
      </c>
      <c r="H31" s="72">
        <f>SUM(G31+24)</f>
        <v>45064</v>
      </c>
      <c r="I31" s="1076" t="s">
        <v>487</v>
      </c>
      <c r="J31" s="303"/>
      <c r="K31" s="1324">
        <v>2321</v>
      </c>
      <c r="L31" s="1085" t="s">
        <v>356</v>
      </c>
      <c r="M31" s="1070">
        <f>SUM(M23+7)</f>
        <v>45070</v>
      </c>
      <c r="N31" s="1070">
        <f>SUM(M31+1)</f>
        <v>45071</v>
      </c>
      <c r="O31" s="1070">
        <f>SUM(N31+23)</f>
        <v>45094</v>
      </c>
      <c r="P31" s="1070">
        <f>SUM(O31+8)</f>
        <v>45102</v>
      </c>
      <c r="Q31" s="1070">
        <f>SUM(P31+11)</f>
        <v>45113</v>
      </c>
      <c r="R31" s="1073"/>
    </row>
    <row r="32" spans="1:18">
      <c r="A32" s="247" t="s">
        <v>357</v>
      </c>
      <c r="B32" s="76" t="s">
        <v>184</v>
      </c>
      <c r="C32" s="76">
        <f>SUM(C31)</f>
        <v>317</v>
      </c>
      <c r="D32" s="83" t="s">
        <v>169</v>
      </c>
      <c r="E32" s="77" t="s">
        <v>176</v>
      </c>
      <c r="F32" s="78">
        <f t="shared" si="2"/>
        <v>45042</v>
      </c>
      <c r="G32" s="79">
        <f>SUM(F32+1)</f>
        <v>45043</v>
      </c>
      <c r="H32" s="80">
        <f>SUM(G32+22)</f>
        <v>45065</v>
      </c>
      <c r="I32" s="1077"/>
      <c r="J32" s="304"/>
      <c r="K32" s="1335"/>
      <c r="L32" s="1086"/>
      <c r="M32" s="1071"/>
      <c r="N32" s="1071"/>
      <c r="O32" s="1071"/>
      <c r="P32" s="1071"/>
      <c r="Q32" s="1071"/>
      <c r="R32" s="1074"/>
    </row>
    <row r="33" spans="1:18">
      <c r="A33" s="84"/>
      <c r="B33" s="85"/>
      <c r="C33" s="86"/>
      <c r="D33" s="87"/>
      <c r="E33" s="88"/>
      <c r="F33" s="89"/>
      <c r="G33" s="90"/>
      <c r="H33" s="91"/>
      <c r="I33" s="1077"/>
      <c r="J33" s="304"/>
      <c r="K33" s="1335"/>
      <c r="L33" s="1086"/>
      <c r="M33" s="1071"/>
      <c r="N33" s="1071"/>
      <c r="O33" s="1071"/>
      <c r="P33" s="1071"/>
      <c r="Q33" s="1071"/>
      <c r="R33" s="1074"/>
    </row>
    <row r="34" spans="1:18">
      <c r="A34" s="92"/>
      <c r="B34" s="86"/>
      <c r="C34" s="86"/>
      <c r="D34" s="93"/>
      <c r="E34" s="88"/>
      <c r="F34" s="89"/>
      <c r="G34" s="90"/>
      <c r="H34" s="245"/>
      <c r="I34" s="1077"/>
      <c r="J34" s="304"/>
      <c r="K34" s="1335"/>
      <c r="L34" s="1086"/>
      <c r="M34" s="1071"/>
      <c r="N34" s="1071"/>
      <c r="O34" s="1071"/>
      <c r="P34" s="1071"/>
      <c r="Q34" s="1071"/>
      <c r="R34" s="1074"/>
    </row>
    <row r="35" spans="1:18">
      <c r="A35" s="84"/>
      <c r="B35" s="85"/>
      <c r="C35" s="86"/>
      <c r="D35" s="87"/>
      <c r="E35" s="88"/>
      <c r="F35" s="89"/>
      <c r="G35" s="90"/>
      <c r="H35" s="245"/>
      <c r="I35" s="1077"/>
      <c r="J35" s="304"/>
      <c r="K35" s="1335"/>
      <c r="L35" s="1086"/>
      <c r="M35" s="1071"/>
      <c r="N35" s="1071"/>
      <c r="O35" s="1071"/>
      <c r="P35" s="1071"/>
      <c r="Q35" s="1071"/>
      <c r="R35" s="1074"/>
    </row>
    <row r="36" spans="1:18">
      <c r="A36" s="104"/>
      <c r="B36" s="105"/>
      <c r="C36" s="94"/>
      <c r="D36" s="106"/>
      <c r="E36" s="95"/>
      <c r="F36" s="96"/>
      <c r="G36" s="97"/>
      <c r="H36" s="98"/>
      <c r="I36" s="1077"/>
      <c r="J36" s="304"/>
      <c r="K36" s="1335"/>
      <c r="L36" s="1086"/>
      <c r="M36" s="1071"/>
      <c r="N36" s="1071"/>
      <c r="O36" s="1071"/>
      <c r="P36" s="1071"/>
      <c r="Q36" s="1071"/>
      <c r="R36" s="1074"/>
    </row>
    <row r="37" spans="1:18">
      <c r="A37" s="99"/>
      <c r="B37" s="107"/>
      <c r="C37" s="100"/>
      <c r="D37" s="108"/>
      <c r="E37" s="101"/>
      <c r="F37" s="102"/>
      <c r="G37" s="103"/>
      <c r="H37" s="103"/>
      <c r="I37" s="1078"/>
      <c r="J37" s="305"/>
      <c r="K37" s="1336"/>
      <c r="L37" s="1087"/>
      <c r="M37" s="1072"/>
      <c r="N37" s="1072"/>
      <c r="O37" s="1072"/>
      <c r="P37" s="1072"/>
      <c r="Q37" s="1072"/>
      <c r="R37" s="1075"/>
    </row>
    <row r="38" spans="1:18">
      <c r="A38" s="104"/>
      <c r="B38" s="94"/>
      <c r="C38" s="94"/>
      <c r="D38" s="106"/>
      <c r="E38" s="94"/>
      <c r="F38" s="96"/>
      <c r="G38" s="96"/>
      <c r="H38" s="96"/>
      <c r="I38" s="63"/>
      <c r="J38" s="63"/>
      <c r="K38" s="313"/>
      <c r="L38" s="63"/>
      <c r="M38" s="64"/>
      <c r="N38" s="64"/>
      <c r="O38" s="64"/>
      <c r="P38" s="64"/>
      <c r="Q38" s="64"/>
      <c r="R38" s="61"/>
    </row>
    <row r="39" spans="1:18">
      <c r="A39" s="74" t="s">
        <v>207</v>
      </c>
      <c r="B39" s="73" t="s">
        <v>184</v>
      </c>
      <c r="C39" s="68">
        <f>SUM(C31+1)</f>
        <v>318</v>
      </c>
      <c r="D39" s="75" t="s">
        <v>169</v>
      </c>
      <c r="E39" s="69" t="s">
        <v>170</v>
      </c>
      <c r="F39" s="70">
        <f t="shared" ref="F39:F40" si="3">SUM(F31+7)</f>
        <v>45046</v>
      </c>
      <c r="G39" s="71">
        <f>SUM(F39+1)</f>
        <v>45047</v>
      </c>
      <c r="H39" s="72">
        <f>SUM(G39+24)</f>
        <v>45071</v>
      </c>
      <c r="I39" s="1330" t="s">
        <v>464</v>
      </c>
      <c r="J39" s="307"/>
      <c r="K39" s="1333" t="s">
        <v>488</v>
      </c>
      <c r="L39" s="1085" t="s">
        <v>356</v>
      </c>
      <c r="M39" s="1070">
        <f>SUM(M31+7)</f>
        <v>45077</v>
      </c>
      <c r="N39" s="1070">
        <f>SUM(M39+1)</f>
        <v>45078</v>
      </c>
      <c r="O39" s="1070">
        <f>SUM(N39+23)</f>
        <v>45101</v>
      </c>
      <c r="P39" s="1070">
        <f>SUM(O39+8)</f>
        <v>45109</v>
      </c>
      <c r="Q39" s="1070">
        <f>SUM(P39+11)</f>
        <v>45120</v>
      </c>
      <c r="R39" s="1073"/>
    </row>
    <row r="40" spans="1:18">
      <c r="A40" s="81" t="s">
        <v>360</v>
      </c>
      <c r="B40" s="82" t="s">
        <v>184</v>
      </c>
      <c r="C40" s="76">
        <f>SUM(C39)</f>
        <v>318</v>
      </c>
      <c r="D40" s="83" t="s">
        <v>169</v>
      </c>
      <c r="E40" s="77" t="s">
        <v>176</v>
      </c>
      <c r="F40" s="78">
        <f t="shared" si="3"/>
        <v>45049</v>
      </c>
      <c r="G40" s="79">
        <f>SUM(F40+1)</f>
        <v>45050</v>
      </c>
      <c r="H40" s="80">
        <f>SUM(G40+22)</f>
        <v>45072</v>
      </c>
      <c r="I40" s="1331"/>
      <c r="J40" s="308"/>
      <c r="K40" s="1321"/>
      <c r="L40" s="1086"/>
      <c r="M40" s="1071"/>
      <c r="N40" s="1071"/>
      <c r="O40" s="1071"/>
      <c r="P40" s="1071"/>
      <c r="Q40" s="1071"/>
      <c r="R40" s="1074"/>
    </row>
    <row r="41" spans="1:18">
      <c r="A41" s="84"/>
      <c r="B41" s="85"/>
      <c r="C41" s="86"/>
      <c r="D41" s="87"/>
      <c r="E41" s="88"/>
      <c r="F41" s="89"/>
      <c r="G41" s="90"/>
      <c r="H41" s="91"/>
      <c r="I41" s="1331"/>
      <c r="J41" s="308"/>
      <c r="K41" s="1321"/>
      <c r="L41" s="1086"/>
      <c r="M41" s="1071"/>
      <c r="N41" s="1071"/>
      <c r="O41" s="1071"/>
      <c r="P41" s="1071"/>
      <c r="Q41" s="1071"/>
      <c r="R41" s="1074"/>
    </row>
    <row r="42" spans="1:18">
      <c r="A42" s="92"/>
      <c r="B42" s="86"/>
      <c r="C42" s="86"/>
      <c r="D42" s="93"/>
      <c r="E42" s="88"/>
      <c r="F42" s="89"/>
      <c r="G42" s="90"/>
      <c r="H42" s="245"/>
      <c r="I42" s="1331"/>
      <c r="J42" s="308"/>
      <c r="K42" s="1321"/>
      <c r="L42" s="1086"/>
      <c r="M42" s="1071"/>
      <c r="N42" s="1071"/>
      <c r="O42" s="1071"/>
      <c r="P42" s="1071"/>
      <c r="Q42" s="1071"/>
      <c r="R42" s="1074"/>
    </row>
    <row r="43" spans="1:18">
      <c r="A43" s="84"/>
      <c r="B43" s="85"/>
      <c r="C43" s="86"/>
      <c r="D43" s="87"/>
      <c r="E43" s="88"/>
      <c r="F43" s="89"/>
      <c r="G43" s="90"/>
      <c r="H43" s="245"/>
      <c r="I43" s="1331"/>
      <c r="J43" s="308"/>
      <c r="K43" s="1321"/>
      <c r="L43" s="1086"/>
      <c r="M43" s="1071"/>
      <c r="N43" s="1071"/>
      <c r="O43" s="1071"/>
      <c r="P43" s="1071"/>
      <c r="Q43" s="1071"/>
      <c r="R43" s="1074"/>
    </row>
    <row r="44" spans="1:18">
      <c r="A44" s="104"/>
      <c r="B44" s="105"/>
      <c r="C44" s="94"/>
      <c r="D44" s="106"/>
      <c r="E44" s="95"/>
      <c r="F44" s="96"/>
      <c r="G44" s="97"/>
      <c r="H44" s="98"/>
      <c r="I44" s="1331"/>
      <c r="J44" s="308"/>
      <c r="K44" s="1321"/>
      <c r="L44" s="1086"/>
      <c r="M44" s="1071"/>
      <c r="N44" s="1071"/>
      <c r="O44" s="1071"/>
      <c r="P44" s="1071"/>
      <c r="Q44" s="1071"/>
      <c r="R44" s="1074"/>
    </row>
    <row r="45" spans="1:18">
      <c r="A45" s="99"/>
      <c r="B45" s="107"/>
      <c r="C45" s="100"/>
      <c r="D45" s="108"/>
      <c r="E45" s="101"/>
      <c r="F45" s="102"/>
      <c r="G45" s="103"/>
      <c r="H45" s="103"/>
      <c r="I45" s="1332"/>
      <c r="J45" s="309"/>
      <c r="K45" s="1334"/>
      <c r="L45" s="1087"/>
      <c r="M45" s="1072"/>
      <c r="N45" s="1072"/>
      <c r="O45" s="1072"/>
      <c r="P45" s="1072"/>
      <c r="Q45" s="1072"/>
      <c r="R45" s="1075"/>
    </row>
    <row r="46" spans="1:18">
      <c r="A46" s="62"/>
      <c r="B46" s="39"/>
      <c r="C46" s="39"/>
      <c r="D46" s="40"/>
      <c r="E46" s="40"/>
      <c r="F46" s="39"/>
      <c r="G46" s="39"/>
      <c r="H46" s="39"/>
      <c r="I46" s="63"/>
      <c r="J46" s="63"/>
      <c r="K46" s="63"/>
      <c r="L46" s="63"/>
      <c r="M46" s="64"/>
      <c r="N46" s="64"/>
      <c r="O46" s="64"/>
      <c r="P46" s="64"/>
      <c r="Q46" s="64"/>
      <c r="R46" s="61"/>
    </row>
    <row r="47" spans="1:18">
      <c r="A47" s="74" t="s">
        <v>194</v>
      </c>
      <c r="B47" s="73" t="s">
        <v>184</v>
      </c>
      <c r="C47" s="68">
        <f>SUM(C39+1)</f>
        <v>319</v>
      </c>
      <c r="D47" s="75" t="s">
        <v>169</v>
      </c>
      <c r="E47" s="69" t="s">
        <v>170</v>
      </c>
      <c r="F47" s="70">
        <f t="shared" ref="F47:F48" si="4">SUM(F39+7)</f>
        <v>45053</v>
      </c>
      <c r="G47" s="71">
        <f>SUM(F47+1)</f>
        <v>45054</v>
      </c>
      <c r="H47" s="72">
        <f>SUM(G47+24)</f>
        <v>45078</v>
      </c>
      <c r="I47" s="1076" t="s">
        <v>463</v>
      </c>
      <c r="J47" s="303"/>
      <c r="K47" s="1082">
        <v>2323</v>
      </c>
      <c r="L47" s="1085" t="s">
        <v>356</v>
      </c>
      <c r="M47" s="1070">
        <f>SUM(M39+7)</f>
        <v>45084</v>
      </c>
      <c r="N47" s="1070">
        <f>SUM(M47+1)</f>
        <v>45085</v>
      </c>
      <c r="O47" s="1070">
        <f>SUM(N47+23)</f>
        <v>45108</v>
      </c>
      <c r="P47" s="1070">
        <f>SUM(O47+8)</f>
        <v>45116</v>
      </c>
      <c r="Q47" s="1070">
        <f>SUM(P47+11)</f>
        <v>45127</v>
      </c>
      <c r="R47" s="1073"/>
    </row>
    <row r="48" spans="1:18">
      <c r="A48" s="81" t="s">
        <v>194</v>
      </c>
      <c r="B48" s="82" t="s">
        <v>184</v>
      </c>
      <c r="C48" s="76">
        <f>SUM(C47)</f>
        <v>319</v>
      </c>
      <c r="D48" s="83" t="s">
        <v>169</v>
      </c>
      <c r="E48" s="77" t="s">
        <v>176</v>
      </c>
      <c r="F48" s="78">
        <f t="shared" si="4"/>
        <v>45056</v>
      </c>
      <c r="G48" s="79">
        <f>SUM(F48+1)</f>
        <v>45057</v>
      </c>
      <c r="H48" s="80">
        <f>SUM(G48+22)</f>
        <v>45079</v>
      </c>
      <c r="I48" s="1077"/>
      <c r="J48" s="304"/>
      <c r="K48" s="1083"/>
      <c r="L48" s="1086"/>
      <c r="M48" s="1071"/>
      <c r="N48" s="1071"/>
      <c r="O48" s="1071"/>
      <c r="P48" s="1071"/>
      <c r="Q48" s="1071"/>
      <c r="R48" s="1074"/>
    </row>
    <row r="49" spans="1:18">
      <c r="A49" s="84"/>
      <c r="B49" s="85"/>
      <c r="C49" s="86"/>
      <c r="D49" s="87"/>
      <c r="E49" s="88"/>
      <c r="F49" s="89"/>
      <c r="G49" s="90"/>
      <c r="H49" s="91"/>
      <c r="I49" s="1077"/>
      <c r="J49" s="304"/>
      <c r="K49" s="1083"/>
      <c r="L49" s="1086"/>
      <c r="M49" s="1071"/>
      <c r="N49" s="1071"/>
      <c r="O49" s="1071"/>
      <c r="P49" s="1071"/>
      <c r="Q49" s="1071"/>
      <c r="R49" s="1074"/>
    </row>
    <row r="50" spans="1:18">
      <c r="A50" s="92"/>
      <c r="B50" s="86"/>
      <c r="C50" s="86"/>
      <c r="D50" s="93"/>
      <c r="E50" s="88"/>
      <c r="F50" s="89"/>
      <c r="G50" s="90"/>
      <c r="H50" s="245"/>
      <c r="I50" s="1077"/>
      <c r="J50" s="304"/>
      <c r="K50" s="1083"/>
      <c r="L50" s="1086"/>
      <c r="M50" s="1071"/>
      <c r="N50" s="1071"/>
      <c r="O50" s="1071"/>
      <c r="P50" s="1071"/>
      <c r="Q50" s="1071"/>
      <c r="R50" s="1074"/>
    </row>
    <row r="51" spans="1:18">
      <c r="A51" s="84"/>
      <c r="B51" s="85"/>
      <c r="C51" s="86"/>
      <c r="D51" s="87"/>
      <c r="E51" s="88"/>
      <c r="F51" s="89"/>
      <c r="G51" s="90"/>
      <c r="H51" s="245"/>
      <c r="I51" s="1077"/>
      <c r="J51" s="304"/>
      <c r="K51" s="1083"/>
      <c r="L51" s="1086"/>
      <c r="M51" s="1071"/>
      <c r="N51" s="1071"/>
      <c r="O51" s="1071"/>
      <c r="P51" s="1071"/>
      <c r="Q51" s="1071"/>
      <c r="R51" s="1074"/>
    </row>
    <row r="52" spans="1:18">
      <c r="A52" s="104"/>
      <c r="B52" s="105"/>
      <c r="C52" s="94"/>
      <c r="D52" s="106"/>
      <c r="E52" s="95"/>
      <c r="F52" s="96"/>
      <c r="G52" s="97"/>
      <c r="H52" s="98"/>
      <c r="I52" s="1077"/>
      <c r="J52" s="304"/>
      <c r="K52" s="1083"/>
      <c r="L52" s="1086"/>
      <c r="M52" s="1071"/>
      <c r="N52" s="1071"/>
      <c r="O52" s="1071"/>
      <c r="P52" s="1071"/>
      <c r="Q52" s="1071"/>
      <c r="R52" s="1074"/>
    </row>
    <row r="53" spans="1:18">
      <c r="A53" s="99"/>
      <c r="B53" s="107"/>
      <c r="C53" s="100"/>
      <c r="D53" s="108"/>
      <c r="E53" s="101"/>
      <c r="F53" s="102"/>
      <c r="G53" s="103"/>
      <c r="H53" s="103"/>
      <c r="I53" s="1078"/>
      <c r="J53" s="305"/>
      <c r="K53" s="1084"/>
      <c r="L53" s="1087"/>
      <c r="M53" s="1072"/>
      <c r="N53" s="1072"/>
      <c r="O53" s="1072"/>
      <c r="P53" s="1072"/>
      <c r="Q53" s="1072"/>
      <c r="R53" s="1075"/>
    </row>
    <row r="54" spans="1:18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4"/>
      <c r="N54" s="64"/>
      <c r="O54" s="64"/>
      <c r="P54" s="64"/>
      <c r="Q54" s="64"/>
      <c r="R54" s="61"/>
    </row>
    <row r="55" spans="1:18">
      <c r="A55" s="246" t="s">
        <v>349</v>
      </c>
      <c r="B55" s="68" t="s">
        <v>184</v>
      </c>
      <c r="C55" s="68">
        <f>SUM(C47+1)</f>
        <v>320</v>
      </c>
      <c r="D55" s="75" t="s">
        <v>169</v>
      </c>
      <c r="E55" s="69" t="s">
        <v>170</v>
      </c>
      <c r="F55" s="70">
        <f t="shared" ref="F55:F56" si="5">SUM(F47+7)</f>
        <v>45060</v>
      </c>
      <c r="G55" s="71">
        <f>SUM(F55+1)</f>
        <v>45061</v>
      </c>
      <c r="H55" s="72">
        <f>SUM(G55+24)</f>
        <v>45085</v>
      </c>
      <c r="I55" s="1076" t="s">
        <v>465</v>
      </c>
      <c r="J55" s="303"/>
      <c r="K55" s="1082">
        <v>2324</v>
      </c>
      <c r="L55" s="1337" t="s">
        <v>356</v>
      </c>
      <c r="M55" s="1340">
        <f>SUM(M47+7)</f>
        <v>45091</v>
      </c>
      <c r="N55" s="1343">
        <f>SUM(M55+1)</f>
        <v>45092</v>
      </c>
      <c r="O55" s="1070">
        <f>SUM(N55+23)</f>
        <v>45115</v>
      </c>
      <c r="P55" s="1070">
        <f>SUM(O55+8)</f>
        <v>45123</v>
      </c>
      <c r="Q55" s="1070">
        <f>SUM(P55+11)</f>
        <v>45134</v>
      </c>
      <c r="R55" s="1073"/>
    </row>
    <row r="56" spans="1:18">
      <c r="A56" s="81" t="s">
        <v>349</v>
      </c>
      <c r="B56" s="82" t="s">
        <v>184</v>
      </c>
      <c r="C56" s="76">
        <f>SUM(C55)</f>
        <v>320</v>
      </c>
      <c r="D56" s="83" t="s">
        <v>169</v>
      </c>
      <c r="E56" s="77" t="s">
        <v>176</v>
      </c>
      <c r="F56" s="78">
        <f t="shared" si="5"/>
        <v>45063</v>
      </c>
      <c r="G56" s="79">
        <f>SUM(F56+1)</f>
        <v>45064</v>
      </c>
      <c r="H56" s="80">
        <f>SUM(G56+22)</f>
        <v>45086</v>
      </c>
      <c r="I56" s="1077"/>
      <c r="J56" s="304"/>
      <c r="K56" s="1083"/>
      <c r="L56" s="1338"/>
      <c r="M56" s="1341"/>
      <c r="N56" s="1344"/>
      <c r="O56" s="1071"/>
      <c r="P56" s="1071"/>
      <c r="Q56" s="1071"/>
      <c r="R56" s="1074"/>
    </row>
    <row r="57" spans="1:18">
      <c r="A57" s="84"/>
      <c r="B57" s="85"/>
      <c r="C57" s="86"/>
      <c r="D57" s="87"/>
      <c r="E57" s="88"/>
      <c r="F57" s="89"/>
      <c r="G57" s="90"/>
      <c r="H57" s="91"/>
      <c r="I57" s="1077"/>
      <c r="J57" s="304"/>
      <c r="K57" s="1083"/>
      <c r="L57" s="1338"/>
      <c r="M57" s="1341"/>
      <c r="N57" s="1344"/>
      <c r="O57" s="1071"/>
      <c r="P57" s="1071"/>
      <c r="Q57" s="1071"/>
      <c r="R57" s="1074"/>
    </row>
    <row r="58" spans="1:18">
      <c r="A58" s="92"/>
      <c r="B58" s="86"/>
      <c r="C58" s="86"/>
      <c r="D58" s="93"/>
      <c r="E58" s="88"/>
      <c r="F58" s="89"/>
      <c r="G58" s="90"/>
      <c r="H58" s="245"/>
      <c r="I58" s="1077"/>
      <c r="J58" s="304"/>
      <c r="K58" s="1083"/>
      <c r="L58" s="1338"/>
      <c r="M58" s="1341"/>
      <c r="N58" s="1344"/>
      <c r="O58" s="1071"/>
      <c r="P58" s="1071"/>
      <c r="Q58" s="1071"/>
      <c r="R58" s="1074"/>
    </row>
    <row r="59" spans="1:18">
      <c r="A59" s="84"/>
      <c r="B59" s="85"/>
      <c r="C59" s="86"/>
      <c r="D59" s="87"/>
      <c r="E59" s="88"/>
      <c r="F59" s="89"/>
      <c r="G59" s="90"/>
      <c r="H59" s="245"/>
      <c r="I59" s="1077"/>
      <c r="J59" s="304"/>
      <c r="K59" s="1083"/>
      <c r="L59" s="1338"/>
      <c r="M59" s="1341"/>
      <c r="N59" s="1344"/>
      <c r="O59" s="1071"/>
      <c r="P59" s="1071"/>
      <c r="Q59" s="1071"/>
      <c r="R59" s="1074"/>
    </row>
    <row r="60" spans="1:18">
      <c r="A60" s="104"/>
      <c r="B60" s="105"/>
      <c r="C60" s="94"/>
      <c r="D60" s="106"/>
      <c r="E60" s="95"/>
      <c r="F60" s="96"/>
      <c r="G60" s="97"/>
      <c r="H60" s="98"/>
      <c r="I60" s="1077"/>
      <c r="J60" s="304"/>
      <c r="K60" s="1083"/>
      <c r="L60" s="1338"/>
      <c r="M60" s="1341"/>
      <c r="N60" s="1344"/>
      <c r="O60" s="1071"/>
      <c r="P60" s="1071"/>
      <c r="Q60" s="1071"/>
      <c r="R60" s="1074"/>
    </row>
    <row r="61" spans="1:18">
      <c r="A61" s="99"/>
      <c r="B61" s="107"/>
      <c r="C61" s="100"/>
      <c r="D61" s="108"/>
      <c r="E61" s="101"/>
      <c r="F61" s="102"/>
      <c r="G61" s="103"/>
      <c r="H61" s="103"/>
      <c r="I61" s="306"/>
      <c r="J61" s="305"/>
      <c r="K61" s="1084"/>
      <c r="L61" s="1339"/>
      <c r="M61" s="1342"/>
      <c r="N61" s="1345"/>
      <c r="O61" s="1072"/>
      <c r="P61" s="1072"/>
      <c r="Q61" s="1072"/>
      <c r="R61" s="1075"/>
    </row>
    <row r="62" spans="1:18">
      <c r="A62" s="62"/>
      <c r="B62" s="39"/>
      <c r="C62" s="39"/>
      <c r="D62" s="40"/>
      <c r="E62" s="40"/>
      <c r="F62" s="39"/>
      <c r="G62" s="39"/>
      <c r="H62" s="39"/>
      <c r="I62" s="38"/>
      <c r="J62" s="38"/>
      <c r="K62" s="38"/>
      <c r="L62" s="38"/>
      <c r="M62" s="64"/>
      <c r="N62" s="64"/>
      <c r="O62" s="64"/>
      <c r="P62" s="64"/>
      <c r="Q62" s="64"/>
      <c r="R62" s="61"/>
    </row>
    <row r="63" spans="1:18">
      <c r="A63" s="74" t="s">
        <v>354</v>
      </c>
      <c r="B63" s="73" t="s">
        <v>184</v>
      </c>
      <c r="C63" s="68">
        <f>SUM(C55+1)</f>
        <v>321</v>
      </c>
      <c r="D63" s="75" t="s">
        <v>169</v>
      </c>
      <c r="E63" s="69" t="s">
        <v>170</v>
      </c>
      <c r="F63" s="70">
        <f t="shared" ref="F63:F64" si="6">SUM(F55+7)</f>
        <v>45067</v>
      </c>
      <c r="G63" s="71">
        <f>SUM(F63+1)</f>
        <v>45068</v>
      </c>
      <c r="H63" s="72">
        <f>SUM(G63+24)</f>
        <v>45092</v>
      </c>
      <c r="I63" s="1330" t="s">
        <v>466</v>
      </c>
      <c r="J63" s="307"/>
      <c r="K63" s="1082">
        <v>2325</v>
      </c>
      <c r="L63" s="1085" t="s">
        <v>356</v>
      </c>
      <c r="M63" s="1070">
        <f>SUM(M55+7)</f>
        <v>45098</v>
      </c>
      <c r="N63" s="1070">
        <f>SUM(M63+1)</f>
        <v>45099</v>
      </c>
      <c r="O63" s="1070">
        <f>SUM(N63+23)</f>
        <v>45122</v>
      </c>
      <c r="P63" s="1070">
        <f>SUM(O63+8)</f>
        <v>45130</v>
      </c>
      <c r="Q63" s="1070">
        <f>SUM(P63+11)</f>
        <v>45141</v>
      </c>
      <c r="R63" s="1073"/>
    </row>
    <row r="64" spans="1:18">
      <c r="A64" s="272" t="s">
        <v>354</v>
      </c>
      <c r="B64" s="76" t="s">
        <v>184</v>
      </c>
      <c r="C64" s="76">
        <f>SUM(C63)</f>
        <v>321</v>
      </c>
      <c r="D64" s="83" t="s">
        <v>169</v>
      </c>
      <c r="E64" s="77" t="s">
        <v>176</v>
      </c>
      <c r="F64" s="78">
        <f t="shared" si="6"/>
        <v>45070</v>
      </c>
      <c r="G64" s="79">
        <f>SUM(F64+1)</f>
        <v>45071</v>
      </c>
      <c r="H64" s="80">
        <f>SUM(G64+22)</f>
        <v>45093</v>
      </c>
      <c r="I64" s="1331"/>
      <c r="J64" s="308"/>
      <c r="K64" s="1083"/>
      <c r="L64" s="1086"/>
      <c r="M64" s="1071"/>
      <c r="N64" s="1071"/>
      <c r="O64" s="1071"/>
      <c r="P64" s="1071"/>
      <c r="Q64" s="1071"/>
      <c r="R64" s="1074"/>
    </row>
    <row r="65" spans="1:18">
      <c r="A65" s="84"/>
      <c r="B65" s="85"/>
      <c r="C65" s="86"/>
      <c r="D65" s="87"/>
      <c r="E65" s="88"/>
      <c r="F65" s="89"/>
      <c r="G65" s="90"/>
      <c r="H65" s="91"/>
      <c r="I65" s="1331"/>
      <c r="J65" s="308"/>
      <c r="K65" s="1083"/>
      <c r="L65" s="1086"/>
      <c r="M65" s="1071"/>
      <c r="N65" s="1071"/>
      <c r="O65" s="1071"/>
      <c r="P65" s="1071"/>
      <c r="Q65" s="1071"/>
      <c r="R65" s="1074"/>
    </row>
    <row r="66" spans="1:18">
      <c r="A66" s="92"/>
      <c r="B66" s="86"/>
      <c r="C66" s="86"/>
      <c r="D66" s="93"/>
      <c r="E66" s="88"/>
      <c r="F66" s="89"/>
      <c r="G66" s="90"/>
      <c r="H66" s="245"/>
      <c r="I66" s="1331"/>
      <c r="J66" s="308"/>
      <c r="K66" s="1083"/>
      <c r="L66" s="1086"/>
      <c r="M66" s="1071"/>
      <c r="N66" s="1071"/>
      <c r="O66" s="1071"/>
      <c r="P66" s="1071"/>
      <c r="Q66" s="1071"/>
      <c r="R66" s="1074"/>
    </row>
    <row r="67" spans="1:18">
      <c r="A67" s="84"/>
      <c r="B67" s="85"/>
      <c r="C67" s="86"/>
      <c r="D67" s="87"/>
      <c r="E67" s="88"/>
      <c r="F67" s="89"/>
      <c r="G67" s="90"/>
      <c r="H67" s="245"/>
      <c r="I67" s="1331"/>
      <c r="J67" s="308"/>
      <c r="K67" s="1083"/>
      <c r="L67" s="1086"/>
      <c r="M67" s="1071"/>
      <c r="N67" s="1071"/>
      <c r="O67" s="1071"/>
      <c r="P67" s="1071"/>
      <c r="Q67" s="1071"/>
      <c r="R67" s="1074"/>
    </row>
    <row r="68" spans="1:18">
      <c r="A68" s="104"/>
      <c r="B68" s="105"/>
      <c r="C68" s="94"/>
      <c r="D68" s="106"/>
      <c r="E68" s="95"/>
      <c r="F68" s="96"/>
      <c r="G68" s="97"/>
      <c r="H68" s="98"/>
      <c r="I68" s="1331"/>
      <c r="J68" s="308"/>
      <c r="K68" s="1083"/>
      <c r="L68" s="1086"/>
      <c r="M68" s="1071"/>
      <c r="N68" s="1071"/>
      <c r="O68" s="1071"/>
      <c r="P68" s="1071"/>
      <c r="Q68" s="1071"/>
      <c r="R68" s="1074"/>
    </row>
    <row r="69" spans="1:18">
      <c r="A69" s="99"/>
      <c r="B69" s="107"/>
      <c r="C69" s="100"/>
      <c r="D69" s="108"/>
      <c r="E69" s="101"/>
      <c r="F69" s="102"/>
      <c r="G69" s="103"/>
      <c r="H69" s="103"/>
      <c r="I69" s="1332"/>
      <c r="J69" s="309"/>
      <c r="K69" s="1084"/>
      <c r="L69" s="1087"/>
      <c r="M69" s="1072"/>
      <c r="N69" s="1072"/>
      <c r="O69" s="1072"/>
      <c r="P69" s="1072"/>
      <c r="Q69" s="1072"/>
      <c r="R69" s="1075"/>
    </row>
    <row r="70" spans="1:18">
      <c r="A70" s="104"/>
      <c r="B70" s="94"/>
      <c r="C70" s="94"/>
      <c r="D70" s="106"/>
      <c r="E70" s="94"/>
      <c r="F70" s="96"/>
      <c r="G70" s="96"/>
      <c r="H70" s="96"/>
      <c r="I70" s="38"/>
      <c r="J70" s="38"/>
      <c r="K70" s="38"/>
      <c r="L70" s="38"/>
      <c r="M70" s="64"/>
      <c r="N70" s="64"/>
      <c r="O70" s="64"/>
      <c r="P70" s="64"/>
      <c r="Q70" s="64"/>
      <c r="R70" s="61"/>
    </row>
    <row r="71" spans="1:18">
      <c r="A71" s="74" t="s">
        <v>224</v>
      </c>
      <c r="B71" s="73" t="s">
        <v>184</v>
      </c>
      <c r="C71" s="68">
        <f>SUM(C63+1)</f>
        <v>322</v>
      </c>
      <c r="D71" s="75" t="s">
        <v>169</v>
      </c>
      <c r="E71" s="69" t="s">
        <v>170</v>
      </c>
      <c r="F71" s="70">
        <f t="shared" ref="F71:F72" si="7">SUM(F63+7)</f>
        <v>45074</v>
      </c>
      <c r="G71" s="71">
        <f>SUM(F71+1)</f>
        <v>45075</v>
      </c>
      <c r="H71" s="72">
        <f>SUM(G71+24)</f>
        <v>45099</v>
      </c>
      <c r="I71" s="1076" t="s">
        <v>467</v>
      </c>
      <c r="J71" s="1079"/>
      <c r="K71" s="1082">
        <v>2326</v>
      </c>
      <c r="L71" s="1085" t="s">
        <v>356</v>
      </c>
      <c r="M71" s="1070">
        <f>SUM(M63+7)</f>
        <v>45105</v>
      </c>
      <c r="N71" s="1070">
        <f>SUM(M71+1)</f>
        <v>45106</v>
      </c>
      <c r="O71" s="1070">
        <f>SUM(N71+23)</f>
        <v>45129</v>
      </c>
      <c r="P71" s="1070">
        <f>SUM(O71+8)</f>
        <v>45137</v>
      </c>
      <c r="Q71" s="1070">
        <f>SUM(P71+11)</f>
        <v>45148</v>
      </c>
      <c r="R71" s="1073"/>
    </row>
    <row r="72" spans="1:18">
      <c r="A72" s="81" t="s">
        <v>224</v>
      </c>
      <c r="B72" s="82" t="s">
        <v>184</v>
      </c>
      <c r="C72" s="76">
        <f>SUM(C71)</f>
        <v>322</v>
      </c>
      <c r="D72" s="83" t="s">
        <v>169</v>
      </c>
      <c r="E72" s="77" t="s">
        <v>176</v>
      </c>
      <c r="F72" s="78">
        <f t="shared" si="7"/>
        <v>45077</v>
      </c>
      <c r="G72" s="79">
        <f>SUM(F72+1)</f>
        <v>45078</v>
      </c>
      <c r="H72" s="80">
        <f>SUM(G72+22)</f>
        <v>45100</v>
      </c>
      <c r="I72" s="1077"/>
      <c r="J72" s="1080"/>
      <c r="K72" s="1083"/>
      <c r="L72" s="1086"/>
      <c r="M72" s="1071"/>
      <c r="N72" s="1071"/>
      <c r="O72" s="1071"/>
      <c r="P72" s="1071"/>
      <c r="Q72" s="1071"/>
      <c r="R72" s="1074"/>
    </row>
    <row r="73" spans="1:18">
      <c r="A73" s="84"/>
      <c r="B73" s="85"/>
      <c r="C73" s="86"/>
      <c r="D73" s="87"/>
      <c r="E73" s="88"/>
      <c r="F73" s="89"/>
      <c r="G73" s="90"/>
      <c r="H73" s="91"/>
      <c r="I73" s="1077"/>
      <c r="J73" s="1080"/>
      <c r="K73" s="1083"/>
      <c r="L73" s="1086"/>
      <c r="M73" s="1071"/>
      <c r="N73" s="1071"/>
      <c r="O73" s="1071"/>
      <c r="P73" s="1071"/>
      <c r="Q73" s="1071"/>
      <c r="R73" s="1074"/>
    </row>
    <row r="74" spans="1:18">
      <c r="A74" s="92"/>
      <c r="B74" s="86"/>
      <c r="C74" s="86"/>
      <c r="D74" s="93"/>
      <c r="E74" s="88"/>
      <c r="F74" s="89"/>
      <c r="G74" s="90"/>
      <c r="H74" s="245"/>
      <c r="I74" s="1077"/>
      <c r="J74" s="1080"/>
      <c r="K74" s="1083"/>
      <c r="L74" s="1086"/>
      <c r="M74" s="1071"/>
      <c r="N74" s="1071"/>
      <c r="O74" s="1071"/>
      <c r="P74" s="1071"/>
      <c r="Q74" s="1071"/>
      <c r="R74" s="1074"/>
    </row>
    <row r="75" spans="1:18">
      <c r="A75" s="84"/>
      <c r="B75" s="85"/>
      <c r="C75" s="86"/>
      <c r="D75" s="87"/>
      <c r="E75" s="88"/>
      <c r="F75" s="89"/>
      <c r="G75" s="90"/>
      <c r="H75" s="245"/>
      <c r="I75" s="1077"/>
      <c r="J75" s="1080"/>
      <c r="K75" s="1083"/>
      <c r="L75" s="1086"/>
      <c r="M75" s="1071"/>
      <c r="N75" s="1071"/>
      <c r="O75" s="1071"/>
      <c r="P75" s="1071"/>
      <c r="Q75" s="1071"/>
      <c r="R75" s="1074"/>
    </row>
    <row r="76" spans="1:18">
      <c r="A76" s="104"/>
      <c r="B76" s="105"/>
      <c r="C76" s="94"/>
      <c r="D76" s="106"/>
      <c r="E76" s="95"/>
      <c r="F76" s="96"/>
      <c r="G76" s="97"/>
      <c r="H76" s="98"/>
      <c r="I76" s="1077"/>
      <c r="J76" s="1080"/>
      <c r="K76" s="1083"/>
      <c r="L76" s="1086"/>
      <c r="M76" s="1071"/>
      <c r="N76" s="1071"/>
      <c r="O76" s="1071"/>
      <c r="P76" s="1071"/>
      <c r="Q76" s="1071"/>
      <c r="R76" s="1074"/>
    </row>
    <row r="77" spans="1:18">
      <c r="A77" s="99"/>
      <c r="B77" s="107"/>
      <c r="C77" s="100"/>
      <c r="D77" s="108"/>
      <c r="E77" s="101"/>
      <c r="F77" s="102"/>
      <c r="G77" s="103"/>
      <c r="H77" s="103"/>
      <c r="I77" s="1078"/>
      <c r="J77" s="1081"/>
      <c r="K77" s="1084"/>
      <c r="L77" s="1087"/>
      <c r="M77" s="1072"/>
      <c r="N77" s="1072"/>
      <c r="O77" s="1072"/>
      <c r="P77" s="1072"/>
      <c r="Q77" s="1072"/>
      <c r="R77" s="1075"/>
    </row>
    <row r="78" spans="1:18">
      <c r="A78" s="94"/>
      <c r="B78" s="94"/>
      <c r="C78" s="94"/>
      <c r="D78" s="106"/>
      <c r="E78" s="94"/>
      <c r="F78" s="96"/>
      <c r="G78" s="96"/>
      <c r="H78" s="96"/>
      <c r="I78" s="38"/>
      <c r="J78" s="38"/>
      <c r="K78" s="38"/>
      <c r="L78" s="38"/>
      <c r="M78" s="124"/>
      <c r="N78" s="124"/>
      <c r="O78" s="124"/>
      <c r="P78" s="124"/>
      <c r="Q78" s="124"/>
      <c r="R78" s="124"/>
    </row>
    <row r="79" spans="1:18">
      <c r="A79" s="74" t="s">
        <v>357</v>
      </c>
      <c r="B79" s="73" t="s">
        <v>184</v>
      </c>
      <c r="C79" s="68">
        <f>SUM(C71+1)</f>
        <v>323</v>
      </c>
      <c r="D79" s="75" t="s">
        <v>169</v>
      </c>
      <c r="E79" s="69" t="s">
        <v>170</v>
      </c>
      <c r="F79" s="70">
        <f t="shared" ref="F79:F80" si="8">SUM(F71+7)</f>
        <v>45081</v>
      </c>
      <c r="G79" s="71">
        <f>SUM(F79+1)</f>
        <v>45082</v>
      </c>
      <c r="H79" s="72">
        <f>SUM(G79+24)</f>
        <v>45106</v>
      </c>
      <c r="I79" s="1312" t="s">
        <v>449</v>
      </c>
      <c r="J79" s="1346"/>
      <c r="K79" s="1082">
        <v>2327</v>
      </c>
      <c r="L79" s="1085" t="s">
        <v>356</v>
      </c>
      <c r="M79" s="1070">
        <f>SUM(M71+7)</f>
        <v>45112</v>
      </c>
      <c r="N79" s="1070">
        <f>SUM(M79+1)</f>
        <v>45113</v>
      </c>
      <c r="O79" s="1070">
        <f>SUM(N79+23)</f>
        <v>45136</v>
      </c>
      <c r="P79" s="1070">
        <f>SUM(O79+8)</f>
        <v>45144</v>
      </c>
      <c r="Q79" s="1070">
        <f>SUM(P79+11)</f>
        <v>45155</v>
      </c>
      <c r="R79" s="1073"/>
    </row>
    <row r="80" spans="1:18">
      <c r="A80" s="81" t="s">
        <v>357</v>
      </c>
      <c r="B80" s="82" t="s">
        <v>184</v>
      </c>
      <c r="C80" s="76">
        <f>SUM(C79)</f>
        <v>323</v>
      </c>
      <c r="D80" s="83" t="s">
        <v>169</v>
      </c>
      <c r="E80" s="77" t="s">
        <v>176</v>
      </c>
      <c r="F80" s="78">
        <f t="shared" si="8"/>
        <v>45084</v>
      </c>
      <c r="G80" s="79">
        <f>SUM(F80+1)</f>
        <v>45085</v>
      </c>
      <c r="H80" s="80">
        <f>SUM(G80+22)</f>
        <v>45107</v>
      </c>
      <c r="I80" s="1313"/>
      <c r="J80" s="1347"/>
      <c r="K80" s="1083"/>
      <c r="L80" s="1086"/>
      <c r="M80" s="1071"/>
      <c r="N80" s="1071"/>
      <c r="O80" s="1071"/>
      <c r="P80" s="1071"/>
      <c r="Q80" s="1071"/>
      <c r="R80" s="1074"/>
    </row>
    <row r="81" spans="1:18">
      <c r="A81" s="84"/>
      <c r="B81" s="85"/>
      <c r="C81" s="86"/>
      <c r="D81" s="87"/>
      <c r="E81" s="88"/>
      <c r="F81" s="89"/>
      <c r="G81" s="90"/>
      <c r="H81" s="91"/>
      <c r="I81" s="1313"/>
      <c r="J81" s="1347"/>
      <c r="K81" s="1083"/>
      <c r="L81" s="1086"/>
      <c r="M81" s="1071"/>
      <c r="N81" s="1071"/>
      <c r="O81" s="1071"/>
      <c r="P81" s="1071"/>
      <c r="Q81" s="1071"/>
      <c r="R81" s="1074"/>
    </row>
    <row r="82" spans="1:18">
      <c r="A82" s="92"/>
      <c r="B82" s="86"/>
      <c r="C82" s="86"/>
      <c r="D82" s="93"/>
      <c r="E82" s="88"/>
      <c r="F82" s="89"/>
      <c r="G82" s="90"/>
      <c r="H82" s="245"/>
      <c r="I82" s="1313"/>
      <c r="J82" s="1347"/>
      <c r="K82" s="1083"/>
      <c r="L82" s="1086"/>
      <c r="M82" s="1071"/>
      <c r="N82" s="1071"/>
      <c r="O82" s="1071"/>
      <c r="P82" s="1071"/>
      <c r="Q82" s="1071"/>
      <c r="R82" s="1074"/>
    </row>
    <row r="83" spans="1:18">
      <c r="A83" s="84"/>
      <c r="B83" s="85"/>
      <c r="C83" s="86"/>
      <c r="D83" s="87"/>
      <c r="E83" s="88"/>
      <c r="F83" s="89"/>
      <c r="G83" s="90"/>
      <c r="H83" s="245"/>
      <c r="I83" s="1313"/>
      <c r="J83" s="1347"/>
      <c r="K83" s="1083"/>
      <c r="L83" s="1086"/>
      <c r="M83" s="1071"/>
      <c r="N83" s="1071"/>
      <c r="O83" s="1071"/>
      <c r="P83" s="1071"/>
      <c r="Q83" s="1071"/>
      <c r="R83" s="1074"/>
    </row>
    <row r="84" spans="1:18">
      <c r="A84" s="104"/>
      <c r="B84" s="105"/>
      <c r="C84" s="94"/>
      <c r="D84" s="106"/>
      <c r="E84" s="95"/>
      <c r="F84" s="96"/>
      <c r="G84" s="97"/>
      <c r="H84" s="98"/>
      <c r="I84" s="1313"/>
      <c r="J84" s="1347"/>
      <c r="K84" s="1083"/>
      <c r="L84" s="1086"/>
      <c r="M84" s="1071"/>
      <c r="N84" s="1071"/>
      <c r="O84" s="1071"/>
      <c r="P84" s="1071"/>
      <c r="Q84" s="1071"/>
      <c r="R84" s="1074"/>
    </row>
    <row r="85" spans="1:18">
      <c r="A85" s="99"/>
      <c r="B85" s="107"/>
      <c r="C85" s="100"/>
      <c r="D85" s="108"/>
      <c r="E85" s="101"/>
      <c r="F85" s="102"/>
      <c r="G85" s="103"/>
      <c r="H85" s="103"/>
      <c r="I85" s="1314"/>
      <c r="J85" s="1348"/>
      <c r="K85" s="1084"/>
      <c r="L85" s="1087"/>
      <c r="M85" s="1072"/>
      <c r="N85" s="1072"/>
      <c r="O85" s="1072"/>
      <c r="P85" s="1072"/>
      <c r="Q85" s="1072"/>
      <c r="R85" s="1075"/>
    </row>
    <row r="86" spans="1:18">
      <c r="A86" s="94"/>
      <c r="B86" s="94"/>
      <c r="C86" s="94"/>
      <c r="D86" s="106"/>
      <c r="E86" s="94"/>
      <c r="F86" s="96"/>
      <c r="G86" s="96"/>
      <c r="H86" s="96"/>
      <c r="I86" s="38"/>
      <c r="J86" s="38"/>
      <c r="K86" s="38"/>
      <c r="L86" s="38"/>
      <c r="M86" s="124"/>
      <c r="N86" s="124"/>
      <c r="O86" s="124"/>
      <c r="P86" s="124"/>
      <c r="Q86" s="124"/>
      <c r="R86" s="124"/>
    </row>
    <row r="87" spans="1:18">
      <c r="A87" s="74" t="s">
        <v>207</v>
      </c>
      <c r="B87" s="73" t="s">
        <v>184</v>
      </c>
      <c r="C87" s="68">
        <f>SUM(C79+1)</f>
        <v>324</v>
      </c>
      <c r="D87" s="75" t="s">
        <v>169</v>
      </c>
      <c r="E87" s="69" t="s">
        <v>170</v>
      </c>
      <c r="F87" s="70">
        <f t="shared" ref="F87:F88" si="9">SUM(F79+7)</f>
        <v>45088</v>
      </c>
      <c r="G87" s="71">
        <f>SUM(F87+1)</f>
        <v>45089</v>
      </c>
      <c r="H87" s="72">
        <f>SUM(G87+24)</f>
        <v>45113</v>
      </c>
      <c r="I87" s="1076" t="s">
        <v>489</v>
      </c>
      <c r="J87" s="1079"/>
      <c r="K87" s="1082">
        <v>2328</v>
      </c>
      <c r="L87" s="1085" t="s">
        <v>356</v>
      </c>
      <c r="M87" s="1070">
        <f>SUM(M79+7)</f>
        <v>45119</v>
      </c>
      <c r="N87" s="1070">
        <f>SUM(M87+1)</f>
        <v>45120</v>
      </c>
      <c r="O87" s="1070">
        <f>SUM(N87+23)</f>
        <v>45143</v>
      </c>
      <c r="P87" s="1070">
        <f>SUM(O87+8)</f>
        <v>45151</v>
      </c>
      <c r="Q87" s="1070">
        <f>SUM(P87+11)</f>
        <v>45162</v>
      </c>
      <c r="R87" s="1073"/>
    </row>
    <row r="88" spans="1:18">
      <c r="A88" s="81" t="s">
        <v>207</v>
      </c>
      <c r="B88" s="82" t="s">
        <v>184</v>
      </c>
      <c r="C88" s="76">
        <f>SUM(C87)</f>
        <v>324</v>
      </c>
      <c r="D88" s="83" t="s">
        <v>169</v>
      </c>
      <c r="E88" s="77" t="s">
        <v>176</v>
      </c>
      <c r="F88" s="78">
        <f t="shared" si="9"/>
        <v>45091</v>
      </c>
      <c r="G88" s="79">
        <f>SUM(F88+1)</f>
        <v>45092</v>
      </c>
      <c r="H88" s="80">
        <f>SUM(G88+22)</f>
        <v>45114</v>
      </c>
      <c r="I88" s="1077"/>
      <c r="J88" s="1080"/>
      <c r="K88" s="1083"/>
      <c r="L88" s="1086"/>
      <c r="M88" s="1071"/>
      <c r="N88" s="1071"/>
      <c r="O88" s="1071"/>
      <c r="P88" s="1071"/>
      <c r="Q88" s="1071"/>
      <c r="R88" s="1074"/>
    </row>
    <row r="89" spans="1:18">
      <c r="A89" s="84"/>
      <c r="B89" s="85"/>
      <c r="C89" s="86"/>
      <c r="D89" s="87"/>
      <c r="E89" s="88"/>
      <c r="F89" s="89"/>
      <c r="G89" s="90"/>
      <c r="H89" s="91"/>
      <c r="I89" s="1077"/>
      <c r="J89" s="1080"/>
      <c r="K89" s="1083"/>
      <c r="L89" s="1086"/>
      <c r="M89" s="1071"/>
      <c r="N89" s="1071"/>
      <c r="O89" s="1071"/>
      <c r="P89" s="1071"/>
      <c r="Q89" s="1071"/>
      <c r="R89" s="1074"/>
    </row>
    <row r="90" spans="1:18">
      <c r="A90" s="92"/>
      <c r="B90" s="86"/>
      <c r="C90" s="86"/>
      <c r="D90" s="93"/>
      <c r="E90" s="88"/>
      <c r="F90" s="89"/>
      <c r="G90" s="90"/>
      <c r="H90" s="245"/>
      <c r="I90" s="1077"/>
      <c r="J90" s="1080"/>
      <c r="K90" s="1083"/>
      <c r="L90" s="1086"/>
      <c r="M90" s="1071"/>
      <c r="N90" s="1071"/>
      <c r="O90" s="1071"/>
      <c r="P90" s="1071"/>
      <c r="Q90" s="1071"/>
      <c r="R90" s="1074"/>
    </row>
    <row r="91" spans="1:18">
      <c r="A91" s="84"/>
      <c r="B91" s="85"/>
      <c r="C91" s="86"/>
      <c r="D91" s="87"/>
      <c r="E91" s="88"/>
      <c r="F91" s="89"/>
      <c r="G91" s="90"/>
      <c r="H91" s="245"/>
      <c r="I91" s="1077"/>
      <c r="J91" s="1080"/>
      <c r="K91" s="1083"/>
      <c r="L91" s="1086"/>
      <c r="M91" s="1071"/>
      <c r="N91" s="1071"/>
      <c r="O91" s="1071"/>
      <c r="P91" s="1071"/>
      <c r="Q91" s="1071"/>
      <c r="R91" s="1074"/>
    </row>
    <row r="92" spans="1:18">
      <c r="A92" s="104"/>
      <c r="B92" s="105"/>
      <c r="C92" s="94"/>
      <c r="D92" s="106"/>
      <c r="E92" s="95"/>
      <c r="F92" s="96"/>
      <c r="G92" s="97"/>
      <c r="H92" s="98"/>
      <c r="I92" s="1077"/>
      <c r="J92" s="1080"/>
      <c r="K92" s="1083"/>
      <c r="L92" s="1086"/>
      <c r="M92" s="1071"/>
      <c r="N92" s="1071"/>
      <c r="O92" s="1071"/>
      <c r="P92" s="1071"/>
      <c r="Q92" s="1071"/>
      <c r="R92" s="1074"/>
    </row>
    <row r="93" spans="1:18">
      <c r="A93" s="99"/>
      <c r="B93" s="107"/>
      <c r="C93" s="100"/>
      <c r="D93" s="108"/>
      <c r="E93" s="101"/>
      <c r="F93" s="102"/>
      <c r="G93" s="103"/>
      <c r="H93" s="103"/>
      <c r="I93" s="1078"/>
      <c r="J93" s="1081"/>
      <c r="K93" s="1084"/>
      <c r="L93" s="1087"/>
      <c r="M93" s="1072"/>
      <c r="N93" s="1072"/>
      <c r="O93" s="1072"/>
      <c r="P93" s="1072"/>
      <c r="Q93" s="1072"/>
      <c r="R93" s="1075"/>
    </row>
    <row r="94" spans="1:18">
      <c r="A94" s="94"/>
      <c r="B94" s="94"/>
      <c r="C94" s="94"/>
      <c r="D94" s="106"/>
      <c r="E94" s="94"/>
      <c r="F94" s="96"/>
      <c r="G94" s="96"/>
      <c r="H94" s="96"/>
      <c r="I94" s="38"/>
      <c r="J94" s="38"/>
      <c r="K94" s="38"/>
      <c r="L94" s="38"/>
      <c r="M94" s="124"/>
      <c r="N94" s="124"/>
      <c r="O94" s="124"/>
      <c r="P94" s="124"/>
      <c r="Q94" s="124"/>
      <c r="R94" s="124"/>
    </row>
    <row r="95" spans="1:18">
      <c r="A95" s="327" t="s">
        <v>490</v>
      </c>
      <c r="B95" s="73" t="s">
        <v>168</v>
      </c>
      <c r="C95" s="68">
        <v>325</v>
      </c>
      <c r="D95" s="75" t="s">
        <v>169</v>
      </c>
      <c r="E95" s="69" t="s">
        <v>170</v>
      </c>
      <c r="F95" s="70">
        <v>45095</v>
      </c>
      <c r="G95" s="71">
        <f>F95+1</f>
        <v>45096</v>
      </c>
      <c r="H95" s="72">
        <f>SUM(G95+24)</f>
        <v>45120</v>
      </c>
      <c r="I95" s="1076" t="s">
        <v>485</v>
      </c>
      <c r="J95" s="1079"/>
      <c r="K95" s="1082">
        <v>2329</v>
      </c>
      <c r="L95" s="1085" t="s">
        <v>356</v>
      </c>
      <c r="M95" s="1070">
        <f>SUM(M87+7)</f>
        <v>45126</v>
      </c>
      <c r="N95" s="1070">
        <f>SUM(M95+1)</f>
        <v>45127</v>
      </c>
      <c r="O95" s="1070">
        <f>SUM(N95+23)</f>
        <v>45150</v>
      </c>
      <c r="P95" s="1070">
        <f>SUM(O95+8)</f>
        <v>45158</v>
      </c>
      <c r="Q95" s="1070">
        <f>SUM(P95+11)</f>
        <v>45169</v>
      </c>
      <c r="R95" s="1073"/>
    </row>
    <row r="96" spans="1:18">
      <c r="A96" s="328" t="s">
        <v>490</v>
      </c>
      <c r="B96" s="82" t="s">
        <v>168</v>
      </c>
      <c r="C96" s="76">
        <v>325</v>
      </c>
      <c r="D96" s="83" t="s">
        <v>169</v>
      </c>
      <c r="E96" s="77" t="s">
        <v>176</v>
      </c>
      <c r="F96" s="78">
        <v>45098</v>
      </c>
      <c r="G96" s="79">
        <f>F96</f>
        <v>45098</v>
      </c>
      <c r="H96" s="80">
        <f>SUM(G96+22)</f>
        <v>45120</v>
      </c>
      <c r="I96" s="1077"/>
      <c r="J96" s="1080"/>
      <c r="K96" s="1083"/>
      <c r="L96" s="1086"/>
      <c r="M96" s="1071"/>
      <c r="N96" s="1071"/>
      <c r="O96" s="1071"/>
      <c r="P96" s="1071"/>
      <c r="Q96" s="1071"/>
      <c r="R96" s="1074"/>
    </row>
    <row r="97" spans="1:18">
      <c r="A97" s="84"/>
      <c r="B97" s="85"/>
      <c r="C97" s="86"/>
      <c r="D97" s="87"/>
      <c r="E97" s="88"/>
      <c r="F97" s="89"/>
      <c r="G97" s="90"/>
      <c r="H97" s="91"/>
      <c r="I97" s="1077"/>
      <c r="J97" s="1080"/>
      <c r="K97" s="1083"/>
      <c r="L97" s="1086"/>
      <c r="M97" s="1071"/>
      <c r="N97" s="1071"/>
      <c r="O97" s="1071"/>
      <c r="P97" s="1071"/>
      <c r="Q97" s="1071"/>
      <c r="R97" s="1074"/>
    </row>
    <row r="98" spans="1:18">
      <c r="A98" s="92"/>
      <c r="B98" s="86"/>
      <c r="C98" s="86"/>
      <c r="D98" s="93"/>
      <c r="E98" s="88"/>
      <c r="F98" s="89"/>
      <c r="G98" s="90"/>
      <c r="H98" s="245"/>
      <c r="I98" s="1077"/>
      <c r="J98" s="1080"/>
      <c r="K98" s="1083"/>
      <c r="L98" s="1086"/>
      <c r="M98" s="1071"/>
      <c r="N98" s="1071"/>
      <c r="O98" s="1071"/>
      <c r="P98" s="1071"/>
      <c r="Q98" s="1071"/>
      <c r="R98" s="1074"/>
    </row>
    <row r="99" spans="1:18">
      <c r="A99" s="84"/>
      <c r="B99" s="85"/>
      <c r="C99" s="86"/>
      <c r="D99" s="87"/>
      <c r="E99" s="88"/>
      <c r="F99" s="89"/>
      <c r="G99" s="90"/>
      <c r="H99" s="245"/>
      <c r="I99" s="1077"/>
      <c r="J99" s="1080"/>
      <c r="K99" s="1083"/>
      <c r="L99" s="1086"/>
      <c r="M99" s="1071"/>
      <c r="N99" s="1071"/>
      <c r="O99" s="1071"/>
      <c r="P99" s="1071"/>
      <c r="Q99" s="1071"/>
      <c r="R99" s="1074"/>
    </row>
    <row r="100" spans="1:18">
      <c r="A100" s="104"/>
      <c r="B100" s="105"/>
      <c r="C100" s="94"/>
      <c r="D100" s="106"/>
      <c r="E100" s="95"/>
      <c r="F100" s="96"/>
      <c r="G100" s="97"/>
      <c r="H100" s="98"/>
      <c r="I100" s="1077"/>
      <c r="J100" s="1080"/>
      <c r="K100" s="1083"/>
      <c r="L100" s="1086"/>
      <c r="M100" s="1071"/>
      <c r="N100" s="1071"/>
      <c r="O100" s="1071"/>
      <c r="P100" s="1071"/>
      <c r="Q100" s="1071"/>
      <c r="R100" s="1074"/>
    </row>
    <row r="101" spans="1:18">
      <c r="A101" s="99"/>
      <c r="B101" s="107"/>
      <c r="C101" s="100"/>
      <c r="D101" s="108"/>
      <c r="E101" s="101"/>
      <c r="F101" s="102"/>
      <c r="G101" s="103"/>
      <c r="H101" s="103"/>
      <c r="I101" s="1078"/>
      <c r="J101" s="1081"/>
      <c r="K101" s="1084"/>
      <c r="L101" s="1087"/>
      <c r="M101" s="1072"/>
      <c r="N101" s="1072"/>
      <c r="O101" s="1072"/>
      <c r="P101" s="1072"/>
      <c r="Q101" s="1072"/>
      <c r="R101" s="1075"/>
    </row>
    <row r="102" spans="1:18">
      <c r="A102" s="94"/>
      <c r="B102" s="94"/>
      <c r="C102" s="94"/>
      <c r="D102" s="106"/>
      <c r="E102" s="94"/>
      <c r="F102" s="96"/>
      <c r="G102" s="96"/>
      <c r="H102" s="96"/>
      <c r="I102" s="38"/>
      <c r="J102" s="38"/>
      <c r="K102" s="38"/>
      <c r="L102" s="38"/>
      <c r="M102" s="124"/>
      <c r="N102" s="124"/>
      <c r="O102" s="124"/>
      <c r="P102" s="124"/>
      <c r="Q102" s="124"/>
      <c r="R102" s="124"/>
    </row>
    <row r="103" spans="1:18">
      <c r="A103" s="329" t="s">
        <v>491</v>
      </c>
      <c r="B103" s="73" t="s">
        <v>168</v>
      </c>
      <c r="C103" s="68">
        <v>326</v>
      </c>
      <c r="D103" s="75" t="s">
        <v>169</v>
      </c>
      <c r="E103" s="69" t="s">
        <v>170</v>
      </c>
      <c r="F103" s="70">
        <v>45102</v>
      </c>
      <c r="G103" s="71">
        <f>SUM(F103+1)</f>
        <v>45103</v>
      </c>
      <c r="H103" s="72">
        <f>SUM(G103+24)</f>
        <v>45127</v>
      </c>
      <c r="I103" s="1076" t="s">
        <v>486</v>
      </c>
      <c r="J103" s="1079"/>
      <c r="K103" s="1082">
        <v>2330</v>
      </c>
      <c r="L103" s="1085" t="s">
        <v>356</v>
      </c>
      <c r="M103" s="1070">
        <f>SUM(M95+7)</f>
        <v>45133</v>
      </c>
      <c r="N103" s="1070">
        <f>SUM(M103+1)</f>
        <v>45134</v>
      </c>
      <c r="O103" s="1070">
        <f>SUM(N103+23)</f>
        <v>45157</v>
      </c>
      <c r="P103" s="1070">
        <f>SUM(O103+8)</f>
        <v>45165</v>
      </c>
      <c r="Q103" s="1070">
        <f>SUM(P103+11)</f>
        <v>45176</v>
      </c>
      <c r="R103" s="1073"/>
    </row>
    <row r="104" spans="1:18">
      <c r="A104" s="330" t="s">
        <v>491</v>
      </c>
      <c r="B104" s="82" t="s">
        <v>168</v>
      </c>
      <c r="C104" s="76">
        <v>326</v>
      </c>
      <c r="D104" s="83" t="s">
        <v>169</v>
      </c>
      <c r="E104" s="77" t="s">
        <v>176</v>
      </c>
      <c r="F104" s="78">
        <v>45105</v>
      </c>
      <c r="G104" s="79">
        <f>SUM(F104+1)</f>
        <v>45106</v>
      </c>
      <c r="H104" s="80">
        <f>SUM(G104+22)</f>
        <v>45128</v>
      </c>
      <c r="I104" s="1077"/>
      <c r="J104" s="1080"/>
      <c r="K104" s="1083"/>
      <c r="L104" s="1086"/>
      <c r="M104" s="1071"/>
      <c r="N104" s="1071"/>
      <c r="O104" s="1071"/>
      <c r="P104" s="1071"/>
      <c r="Q104" s="1071"/>
      <c r="R104" s="1074"/>
    </row>
    <row r="105" spans="1:18">
      <c r="A105" s="84"/>
      <c r="B105" s="85"/>
      <c r="C105" s="86"/>
      <c r="D105" s="87"/>
      <c r="E105" s="88"/>
      <c r="F105" s="89"/>
      <c r="G105" s="90"/>
      <c r="H105" s="91"/>
      <c r="I105" s="1077"/>
      <c r="J105" s="1080"/>
      <c r="K105" s="1083"/>
      <c r="L105" s="1086"/>
      <c r="M105" s="1071"/>
      <c r="N105" s="1071"/>
      <c r="O105" s="1071"/>
      <c r="P105" s="1071"/>
      <c r="Q105" s="1071"/>
      <c r="R105" s="1074"/>
    </row>
    <row r="106" spans="1:18">
      <c r="A106" s="92"/>
      <c r="B106" s="86"/>
      <c r="C106" s="86"/>
      <c r="D106" s="93"/>
      <c r="E106" s="88"/>
      <c r="F106" s="89"/>
      <c r="G106" s="90"/>
      <c r="H106" s="245"/>
      <c r="I106" s="1077"/>
      <c r="J106" s="1080"/>
      <c r="K106" s="1083"/>
      <c r="L106" s="1086"/>
      <c r="M106" s="1071"/>
      <c r="N106" s="1071"/>
      <c r="O106" s="1071"/>
      <c r="P106" s="1071"/>
      <c r="Q106" s="1071"/>
      <c r="R106" s="1074"/>
    </row>
    <row r="107" spans="1:18">
      <c r="A107" s="84"/>
      <c r="B107" s="85"/>
      <c r="C107" s="86"/>
      <c r="D107" s="87"/>
      <c r="E107" s="88"/>
      <c r="F107" s="89"/>
      <c r="G107" s="90"/>
      <c r="H107" s="245"/>
      <c r="I107" s="1077"/>
      <c r="J107" s="1080"/>
      <c r="K107" s="1083"/>
      <c r="L107" s="1086"/>
      <c r="M107" s="1071"/>
      <c r="N107" s="1071"/>
      <c r="O107" s="1071"/>
      <c r="P107" s="1071"/>
      <c r="Q107" s="1071"/>
      <c r="R107" s="1074"/>
    </row>
    <row r="108" spans="1:18">
      <c r="A108" s="104"/>
      <c r="B108" s="105"/>
      <c r="C108" s="94"/>
      <c r="D108" s="106"/>
      <c r="E108" s="95"/>
      <c r="F108" s="96"/>
      <c r="G108" s="97"/>
      <c r="H108" s="98"/>
      <c r="I108" s="1077"/>
      <c r="J108" s="1080"/>
      <c r="K108" s="1083"/>
      <c r="L108" s="1086"/>
      <c r="M108" s="1071"/>
      <c r="N108" s="1071"/>
      <c r="O108" s="1071"/>
      <c r="P108" s="1071"/>
      <c r="Q108" s="1071"/>
      <c r="R108" s="1074"/>
    </row>
    <row r="109" spans="1:18">
      <c r="A109" s="99"/>
      <c r="B109" s="107"/>
      <c r="C109" s="100"/>
      <c r="D109" s="108"/>
      <c r="E109" s="101"/>
      <c r="F109" s="102"/>
      <c r="G109" s="103"/>
      <c r="H109" s="103"/>
      <c r="I109" s="1078"/>
      <c r="J109" s="1081"/>
      <c r="K109" s="1084"/>
      <c r="L109" s="1087"/>
      <c r="M109" s="1072"/>
      <c r="N109" s="1072"/>
      <c r="O109" s="1072"/>
      <c r="P109" s="1072"/>
      <c r="Q109" s="1072"/>
      <c r="R109" s="1075"/>
    </row>
    <row r="110" spans="1:18">
      <c r="A110" s="94"/>
      <c r="B110" s="94"/>
      <c r="C110" s="94"/>
      <c r="D110" s="106"/>
      <c r="E110" s="94"/>
      <c r="F110" s="96"/>
      <c r="G110" s="96"/>
      <c r="H110" s="96"/>
      <c r="I110" s="38"/>
      <c r="J110" s="38"/>
      <c r="K110" s="38"/>
      <c r="L110" s="38"/>
      <c r="M110" s="124"/>
      <c r="N110" s="124"/>
      <c r="O110" s="124"/>
      <c r="P110" s="124"/>
      <c r="Q110" s="124"/>
      <c r="R110" s="124"/>
    </row>
    <row r="111" spans="1:18">
      <c r="A111" s="74" t="s">
        <v>370</v>
      </c>
      <c r="B111" s="73" t="s">
        <v>168</v>
      </c>
      <c r="C111" s="68">
        <v>327</v>
      </c>
      <c r="D111" s="75" t="s">
        <v>169</v>
      </c>
      <c r="E111" s="69" t="s">
        <v>170</v>
      </c>
      <c r="F111" s="70">
        <v>45109</v>
      </c>
      <c r="G111" s="71">
        <f>SUM(F111+1)</f>
        <v>45110</v>
      </c>
      <c r="H111" s="72">
        <f>SUM(G111+24)</f>
        <v>45134</v>
      </c>
      <c r="I111" s="1076" t="s">
        <v>472</v>
      </c>
      <c r="J111" s="1079"/>
      <c r="K111" s="1082">
        <v>2331</v>
      </c>
      <c r="L111" s="1085" t="s">
        <v>356</v>
      </c>
      <c r="M111" s="1070">
        <f>SUM(M103+7)</f>
        <v>45140</v>
      </c>
      <c r="N111" s="1070">
        <f>SUM(M111+1)</f>
        <v>45141</v>
      </c>
      <c r="O111" s="1070">
        <f>SUM(N111+23)</f>
        <v>45164</v>
      </c>
      <c r="P111" s="1070">
        <f>SUM(O111+8)</f>
        <v>45172</v>
      </c>
      <c r="Q111" s="1070">
        <f>SUM(P111+11)</f>
        <v>45183</v>
      </c>
      <c r="R111" s="1073"/>
    </row>
    <row r="112" spans="1:18">
      <c r="A112" s="81" t="s">
        <v>370</v>
      </c>
      <c r="B112" s="82" t="s">
        <v>168</v>
      </c>
      <c r="C112" s="76">
        <v>327</v>
      </c>
      <c r="D112" s="83" t="s">
        <v>169</v>
      </c>
      <c r="E112" s="77" t="s">
        <v>176</v>
      </c>
      <c r="F112" s="78">
        <v>45112</v>
      </c>
      <c r="G112" s="79">
        <f>SUM(F112+1)</f>
        <v>45113</v>
      </c>
      <c r="H112" s="80">
        <f>SUM(G112+22)</f>
        <v>45135</v>
      </c>
      <c r="I112" s="1077"/>
      <c r="J112" s="1080"/>
      <c r="K112" s="1083"/>
      <c r="L112" s="1086"/>
      <c r="M112" s="1071"/>
      <c r="N112" s="1071"/>
      <c r="O112" s="1071"/>
      <c r="P112" s="1071"/>
      <c r="Q112" s="1071"/>
      <c r="R112" s="1074"/>
    </row>
    <row r="113" spans="1:18">
      <c r="A113" s="84"/>
      <c r="B113" s="85"/>
      <c r="C113" s="86"/>
      <c r="D113" s="87"/>
      <c r="E113" s="88"/>
      <c r="F113" s="89"/>
      <c r="G113" s="90"/>
      <c r="H113" s="91"/>
      <c r="I113" s="1077"/>
      <c r="J113" s="1080"/>
      <c r="K113" s="1083"/>
      <c r="L113" s="1086"/>
      <c r="M113" s="1071"/>
      <c r="N113" s="1071"/>
      <c r="O113" s="1071"/>
      <c r="P113" s="1071"/>
      <c r="Q113" s="1071"/>
      <c r="R113" s="1074"/>
    </row>
    <row r="114" spans="1:18">
      <c r="A114" s="92"/>
      <c r="B114" s="86"/>
      <c r="C114" s="86"/>
      <c r="D114" s="93"/>
      <c r="E114" s="88"/>
      <c r="F114" s="89"/>
      <c r="G114" s="90"/>
      <c r="H114" s="245"/>
      <c r="I114" s="1077"/>
      <c r="J114" s="1080"/>
      <c r="K114" s="1083"/>
      <c r="L114" s="1086"/>
      <c r="M114" s="1071"/>
      <c r="N114" s="1071"/>
      <c r="O114" s="1071"/>
      <c r="P114" s="1071"/>
      <c r="Q114" s="1071"/>
      <c r="R114" s="1074"/>
    </row>
    <row r="115" spans="1:18">
      <c r="A115" s="84"/>
      <c r="B115" s="85"/>
      <c r="C115" s="86"/>
      <c r="D115" s="87"/>
      <c r="E115" s="88"/>
      <c r="F115" s="89"/>
      <c r="G115" s="90"/>
      <c r="H115" s="245"/>
      <c r="I115" s="1077"/>
      <c r="J115" s="1080"/>
      <c r="K115" s="1083"/>
      <c r="L115" s="1086"/>
      <c r="M115" s="1071"/>
      <c r="N115" s="1071"/>
      <c r="O115" s="1071"/>
      <c r="P115" s="1071"/>
      <c r="Q115" s="1071"/>
      <c r="R115" s="1074"/>
    </row>
    <row r="116" spans="1:18">
      <c r="A116" s="104"/>
      <c r="B116" s="105"/>
      <c r="C116" s="94"/>
      <c r="D116" s="106"/>
      <c r="E116" s="95"/>
      <c r="F116" s="96"/>
      <c r="G116" s="97"/>
      <c r="H116" s="98"/>
      <c r="I116" s="1077"/>
      <c r="J116" s="1080"/>
      <c r="K116" s="1083"/>
      <c r="L116" s="1086"/>
      <c r="M116" s="1071"/>
      <c r="N116" s="1071"/>
      <c r="O116" s="1071"/>
      <c r="P116" s="1071"/>
      <c r="Q116" s="1071"/>
      <c r="R116" s="1074"/>
    </row>
    <row r="117" spans="1:18">
      <c r="A117" s="99"/>
      <c r="B117" s="107"/>
      <c r="C117" s="100"/>
      <c r="D117" s="108"/>
      <c r="E117" s="101"/>
      <c r="F117" s="102"/>
      <c r="G117" s="103"/>
      <c r="H117" s="103"/>
      <c r="I117" s="1078"/>
      <c r="J117" s="1081"/>
      <c r="K117" s="1084"/>
      <c r="L117" s="1087"/>
      <c r="M117" s="1072"/>
      <c r="N117" s="1072"/>
      <c r="O117" s="1072"/>
      <c r="P117" s="1072"/>
      <c r="Q117" s="1072"/>
      <c r="R117" s="1075"/>
    </row>
    <row r="118" spans="1:18">
      <c r="A118" s="1"/>
      <c r="B118" s="1"/>
      <c r="C118" s="1"/>
      <c r="D118" s="5"/>
      <c r="E118" s="16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</row>
    <row r="119" spans="1:18">
      <c r="A119" s="74" t="s">
        <v>371</v>
      </c>
      <c r="B119" s="73" t="s">
        <v>168</v>
      </c>
      <c r="C119" s="68">
        <v>328</v>
      </c>
      <c r="D119" s="75" t="s">
        <v>169</v>
      </c>
      <c r="E119" s="69" t="s">
        <v>170</v>
      </c>
      <c r="F119" s="70">
        <v>45116</v>
      </c>
      <c r="G119" s="71">
        <f>SUM(F119+1)</f>
        <v>45117</v>
      </c>
      <c r="H119" s="72">
        <f>SUM(G119+24)</f>
        <v>45141</v>
      </c>
      <c r="I119" s="1076" t="s">
        <v>189</v>
      </c>
      <c r="J119" s="1079"/>
      <c r="K119" s="1082">
        <v>2332</v>
      </c>
      <c r="L119" s="1085" t="s">
        <v>356</v>
      </c>
      <c r="M119" s="1070">
        <f>SUM(M111+7)</f>
        <v>45147</v>
      </c>
      <c r="N119" s="1070">
        <f>SUM(M119+1)</f>
        <v>45148</v>
      </c>
      <c r="O119" s="1070">
        <f>SUM(N119+23)</f>
        <v>45171</v>
      </c>
      <c r="P119" s="1070">
        <f>SUM(O119+8)</f>
        <v>45179</v>
      </c>
      <c r="Q119" s="1070">
        <f>SUM(P119+11)</f>
        <v>45190</v>
      </c>
      <c r="R119" s="1073"/>
    </row>
    <row r="120" spans="1:18">
      <c r="A120" s="81" t="s">
        <v>371</v>
      </c>
      <c r="B120" s="82" t="s">
        <v>168</v>
      </c>
      <c r="C120" s="76">
        <v>328</v>
      </c>
      <c r="D120" s="83" t="s">
        <v>169</v>
      </c>
      <c r="E120" s="77" t="s">
        <v>176</v>
      </c>
      <c r="F120" s="78">
        <v>45119</v>
      </c>
      <c r="G120" s="79">
        <f>SUM(F120+1)</f>
        <v>45120</v>
      </c>
      <c r="H120" s="80">
        <f>SUM(G120+22)</f>
        <v>45142</v>
      </c>
      <c r="I120" s="1077"/>
      <c r="J120" s="1080"/>
      <c r="K120" s="1083"/>
      <c r="L120" s="1086"/>
      <c r="M120" s="1071"/>
      <c r="N120" s="1071"/>
      <c r="O120" s="1071"/>
      <c r="P120" s="1071"/>
      <c r="Q120" s="1071"/>
      <c r="R120" s="1074"/>
    </row>
    <row r="121" spans="1:18">
      <c r="A121" s="84"/>
      <c r="B121" s="85"/>
      <c r="C121" s="86"/>
      <c r="D121" s="87"/>
      <c r="E121" s="88"/>
      <c r="F121" s="89"/>
      <c r="G121" s="90"/>
      <c r="H121" s="91"/>
      <c r="I121" s="1077"/>
      <c r="J121" s="1080"/>
      <c r="K121" s="1083"/>
      <c r="L121" s="1086"/>
      <c r="M121" s="1071"/>
      <c r="N121" s="1071"/>
      <c r="O121" s="1071"/>
      <c r="P121" s="1071"/>
      <c r="Q121" s="1071"/>
      <c r="R121" s="1074"/>
    </row>
    <row r="122" spans="1:18">
      <c r="A122" s="92"/>
      <c r="B122" s="86"/>
      <c r="C122" s="86"/>
      <c r="D122" s="93"/>
      <c r="E122" s="88"/>
      <c r="F122" s="89"/>
      <c r="G122" s="90"/>
      <c r="H122" s="245"/>
      <c r="I122" s="1077"/>
      <c r="J122" s="1080"/>
      <c r="K122" s="1083"/>
      <c r="L122" s="1086"/>
      <c r="M122" s="1071"/>
      <c r="N122" s="1071"/>
      <c r="O122" s="1071"/>
      <c r="P122" s="1071"/>
      <c r="Q122" s="1071"/>
      <c r="R122" s="1074"/>
    </row>
    <row r="123" spans="1:18">
      <c r="A123" s="84"/>
      <c r="B123" s="85"/>
      <c r="C123" s="86"/>
      <c r="D123" s="87"/>
      <c r="E123" s="88"/>
      <c r="F123" s="89"/>
      <c r="G123" s="90"/>
      <c r="H123" s="245"/>
      <c r="I123" s="1077"/>
      <c r="J123" s="1080"/>
      <c r="K123" s="1083"/>
      <c r="L123" s="1086"/>
      <c r="M123" s="1071"/>
      <c r="N123" s="1071"/>
      <c r="O123" s="1071"/>
      <c r="P123" s="1071"/>
      <c r="Q123" s="1071"/>
      <c r="R123" s="1074"/>
    </row>
    <row r="124" spans="1:18">
      <c r="A124" s="104"/>
      <c r="B124" s="105"/>
      <c r="C124" s="94"/>
      <c r="D124" s="106"/>
      <c r="E124" s="95"/>
      <c r="F124" s="96"/>
      <c r="G124" s="97"/>
      <c r="H124" s="98"/>
      <c r="I124" s="1077"/>
      <c r="J124" s="1080"/>
      <c r="K124" s="1083"/>
      <c r="L124" s="1086"/>
      <c r="M124" s="1071"/>
      <c r="N124" s="1071"/>
      <c r="O124" s="1071"/>
      <c r="P124" s="1071"/>
      <c r="Q124" s="1071"/>
      <c r="R124" s="1074"/>
    </row>
    <row r="125" spans="1:18">
      <c r="A125" s="99"/>
      <c r="B125" s="107"/>
      <c r="C125" s="100"/>
      <c r="D125" s="108"/>
      <c r="E125" s="101"/>
      <c r="F125" s="102"/>
      <c r="G125" s="103"/>
      <c r="H125" s="103"/>
      <c r="I125" s="1078"/>
      <c r="J125" s="1081"/>
      <c r="K125" s="1084"/>
      <c r="L125" s="1087"/>
      <c r="M125" s="1072"/>
      <c r="N125" s="1072"/>
      <c r="O125" s="1072"/>
      <c r="P125" s="1072"/>
      <c r="Q125" s="1072"/>
      <c r="R125" s="1075"/>
    </row>
    <row r="126" spans="1:18">
      <c r="A126" s="1"/>
      <c r="B126" s="1"/>
      <c r="C126" s="1"/>
      <c r="D126" s="5"/>
      <c r="E126" s="16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</row>
    <row r="127" spans="1:18">
      <c r="A127" s="74" t="s">
        <v>372</v>
      </c>
      <c r="B127" s="73" t="s">
        <v>168</v>
      </c>
      <c r="C127" s="68">
        <v>329</v>
      </c>
      <c r="D127" s="75" t="s">
        <v>169</v>
      </c>
      <c r="E127" s="69" t="s">
        <v>170</v>
      </c>
      <c r="F127" s="70">
        <v>45123</v>
      </c>
      <c r="G127" s="71">
        <f>SUM(F127+1)</f>
        <v>45124</v>
      </c>
      <c r="H127" s="72">
        <f>SUM(G127+24)</f>
        <v>45148</v>
      </c>
      <c r="I127" s="1076" t="s">
        <v>189</v>
      </c>
      <c r="J127" s="1079"/>
      <c r="K127" s="1082">
        <v>2333</v>
      </c>
      <c r="L127" s="1085" t="s">
        <v>356</v>
      </c>
      <c r="M127" s="1070">
        <f>SUM(M119+7)</f>
        <v>45154</v>
      </c>
      <c r="N127" s="1070">
        <f>SUM(M127+1)</f>
        <v>45155</v>
      </c>
      <c r="O127" s="1070">
        <f>SUM(N127+23)</f>
        <v>45178</v>
      </c>
      <c r="P127" s="1070">
        <f>SUM(O127+8)</f>
        <v>45186</v>
      </c>
      <c r="Q127" s="1070">
        <f>SUM(P127+11)</f>
        <v>45197</v>
      </c>
      <c r="R127" s="1073"/>
    </row>
    <row r="128" spans="1:18">
      <c r="A128" s="81" t="s">
        <v>372</v>
      </c>
      <c r="B128" s="82" t="s">
        <v>168</v>
      </c>
      <c r="C128" s="76">
        <v>329</v>
      </c>
      <c r="D128" s="83" t="s">
        <v>169</v>
      </c>
      <c r="E128" s="77" t="s">
        <v>176</v>
      </c>
      <c r="F128" s="78">
        <v>45126</v>
      </c>
      <c r="G128" s="79">
        <f>SUM(F128+1)</f>
        <v>45127</v>
      </c>
      <c r="H128" s="80">
        <f>SUM(G128+22)</f>
        <v>45149</v>
      </c>
      <c r="I128" s="1077"/>
      <c r="J128" s="1080"/>
      <c r="K128" s="1083"/>
      <c r="L128" s="1086"/>
      <c r="M128" s="1071"/>
      <c r="N128" s="1071"/>
      <c r="O128" s="1071"/>
      <c r="P128" s="1071"/>
      <c r="Q128" s="1071"/>
      <c r="R128" s="1074"/>
    </row>
    <row r="129" spans="1:18">
      <c r="A129" s="84"/>
      <c r="B129" s="85"/>
      <c r="C129" s="86"/>
      <c r="D129" s="87"/>
      <c r="E129" s="88"/>
      <c r="F129" s="89"/>
      <c r="G129" s="90"/>
      <c r="H129" s="91"/>
      <c r="I129" s="1077"/>
      <c r="J129" s="1080"/>
      <c r="K129" s="1083"/>
      <c r="L129" s="1086"/>
      <c r="M129" s="1071"/>
      <c r="N129" s="1071"/>
      <c r="O129" s="1071"/>
      <c r="P129" s="1071"/>
      <c r="Q129" s="1071"/>
      <c r="R129" s="1074"/>
    </row>
    <row r="130" spans="1:18">
      <c r="A130" s="92"/>
      <c r="B130" s="86"/>
      <c r="C130" s="86"/>
      <c r="D130" s="93"/>
      <c r="E130" s="88"/>
      <c r="F130" s="89"/>
      <c r="G130" s="90"/>
      <c r="H130" s="245"/>
      <c r="I130" s="1077"/>
      <c r="J130" s="1080"/>
      <c r="K130" s="1083"/>
      <c r="L130" s="1086"/>
      <c r="M130" s="1071"/>
      <c r="N130" s="1071"/>
      <c r="O130" s="1071"/>
      <c r="P130" s="1071"/>
      <c r="Q130" s="1071"/>
      <c r="R130" s="1074"/>
    </row>
    <row r="131" spans="1:18">
      <c r="A131" s="84"/>
      <c r="B131" s="85"/>
      <c r="C131" s="86"/>
      <c r="D131" s="87"/>
      <c r="E131" s="88"/>
      <c r="F131" s="89"/>
      <c r="G131" s="90"/>
      <c r="H131" s="245"/>
      <c r="I131" s="1077"/>
      <c r="J131" s="1080"/>
      <c r="K131" s="1083"/>
      <c r="L131" s="1086"/>
      <c r="M131" s="1071"/>
      <c r="N131" s="1071"/>
      <c r="O131" s="1071"/>
      <c r="P131" s="1071"/>
      <c r="Q131" s="1071"/>
      <c r="R131" s="1074"/>
    </row>
    <row r="132" spans="1:18">
      <c r="A132" s="104"/>
      <c r="B132" s="105"/>
      <c r="C132" s="94"/>
      <c r="D132" s="106"/>
      <c r="E132" s="95"/>
      <c r="F132" s="96"/>
      <c r="G132" s="97"/>
      <c r="H132" s="98"/>
      <c r="I132" s="1077"/>
      <c r="J132" s="1080"/>
      <c r="K132" s="1083"/>
      <c r="L132" s="1086"/>
      <c r="M132" s="1071"/>
      <c r="N132" s="1071"/>
      <c r="O132" s="1071"/>
      <c r="P132" s="1071"/>
      <c r="Q132" s="1071"/>
      <c r="R132" s="1074"/>
    </row>
    <row r="133" spans="1:18">
      <c r="A133" s="99"/>
      <c r="B133" s="107"/>
      <c r="C133" s="100"/>
      <c r="D133" s="108"/>
      <c r="E133" s="101"/>
      <c r="F133" s="102"/>
      <c r="G133" s="103"/>
      <c r="H133" s="103"/>
      <c r="I133" s="1078"/>
      <c r="J133" s="1081"/>
      <c r="K133" s="1084"/>
      <c r="L133" s="1087"/>
      <c r="M133" s="1072"/>
      <c r="N133" s="1072"/>
      <c r="O133" s="1072"/>
      <c r="P133" s="1072"/>
      <c r="Q133" s="1072"/>
      <c r="R133" s="1075"/>
    </row>
    <row r="134" spans="1:18">
      <c r="A134" s="1"/>
      <c r="B134" s="1"/>
      <c r="C134" s="1"/>
      <c r="D134" s="5"/>
      <c r="E134" s="16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</row>
    <row r="135" spans="1:18">
      <c r="A135" s="1105" t="s">
        <v>235</v>
      </c>
      <c r="B135" s="1106"/>
      <c r="C135" s="1106"/>
      <c r="D135" s="1106"/>
      <c r="E135" s="1106"/>
      <c r="F135" s="1107"/>
      <c r="G135" s="1102" t="s">
        <v>236</v>
      </c>
      <c r="H135" s="1103"/>
      <c r="I135" s="1103"/>
      <c r="J135" s="1103"/>
      <c r="K135" s="1103"/>
      <c r="L135" s="1103"/>
      <c r="M135" s="1103"/>
      <c r="N135" s="1103"/>
      <c r="O135" s="1103"/>
      <c r="P135" s="1103"/>
      <c r="Q135" s="1103"/>
      <c r="R135" s="1104"/>
    </row>
    <row r="136" spans="1:18">
      <c r="A136" s="1088"/>
      <c r="B136" s="1089"/>
      <c r="C136" s="1089"/>
      <c r="D136" s="1089"/>
      <c r="E136" s="1089"/>
      <c r="F136" s="1090"/>
      <c r="G136" s="1091"/>
      <c r="H136" s="1092"/>
      <c r="I136" s="1092"/>
      <c r="J136" s="1092"/>
      <c r="K136" s="1092"/>
      <c r="L136" s="1092"/>
      <c r="M136" s="1092"/>
      <c r="N136" s="1092"/>
      <c r="O136" s="1092"/>
      <c r="P136" s="1092"/>
      <c r="Q136" s="1092"/>
      <c r="R136" s="1093"/>
    </row>
    <row r="137" spans="1:18">
      <c r="A137" s="1088"/>
      <c r="B137" s="1089"/>
      <c r="C137" s="1089"/>
      <c r="D137" s="1089"/>
      <c r="E137" s="1089"/>
      <c r="F137" s="1090"/>
      <c r="G137" s="1091"/>
      <c r="H137" s="1092"/>
      <c r="I137" s="1092"/>
      <c r="J137" s="1092"/>
      <c r="K137" s="1092"/>
      <c r="L137" s="1092"/>
      <c r="M137" s="1092"/>
      <c r="N137" s="1092"/>
      <c r="O137" s="1092"/>
      <c r="P137" s="1092"/>
      <c r="Q137" s="1092"/>
      <c r="R137" s="1093"/>
    </row>
    <row r="138" spans="1:18">
      <c r="A138" s="1088"/>
      <c r="B138" s="1089"/>
      <c r="C138" s="1089"/>
      <c r="D138" s="1089"/>
      <c r="E138" s="1089"/>
      <c r="F138" s="1090"/>
      <c r="G138" s="1102"/>
      <c r="H138" s="1103"/>
      <c r="I138" s="1103"/>
      <c r="J138" s="1103"/>
      <c r="K138" s="1103"/>
      <c r="L138" s="1103"/>
      <c r="M138" s="1103"/>
      <c r="N138" s="1103"/>
      <c r="O138" s="1103"/>
      <c r="P138" s="1103"/>
      <c r="Q138" s="1103"/>
      <c r="R138" s="1104"/>
    </row>
    <row r="139" spans="1:18">
      <c r="A139" s="1088"/>
      <c r="B139" s="1089"/>
      <c r="C139" s="1089"/>
      <c r="D139" s="1089"/>
      <c r="E139" s="1089"/>
      <c r="F139" s="1090"/>
      <c r="G139" s="1098"/>
      <c r="H139" s="1099"/>
      <c r="I139" s="1099"/>
      <c r="J139" s="1099"/>
      <c r="K139" s="1099"/>
      <c r="L139" s="1099"/>
      <c r="M139" s="1099"/>
      <c r="N139" s="1099"/>
      <c r="O139" s="1099"/>
      <c r="P139" s="1099"/>
      <c r="Q139" s="1099"/>
      <c r="R139" s="1100"/>
    </row>
    <row r="140" spans="1:18">
      <c r="A140" s="1088"/>
      <c r="B140" s="1089"/>
      <c r="C140" s="1089"/>
      <c r="D140" s="1089"/>
      <c r="E140" s="1089"/>
      <c r="F140" s="1090"/>
      <c r="G140" s="1091"/>
      <c r="H140" s="1092"/>
      <c r="I140" s="1092"/>
      <c r="J140" s="1092"/>
      <c r="K140" s="1092"/>
      <c r="L140" s="1092"/>
      <c r="M140" s="1092"/>
      <c r="N140" s="1092"/>
      <c r="O140" s="1092"/>
      <c r="P140" s="1092"/>
      <c r="Q140" s="1092"/>
      <c r="R140" s="1093"/>
    </row>
    <row r="141" spans="1:18">
      <c r="A141" s="1094"/>
      <c r="B141" s="1089"/>
      <c r="C141" s="1089"/>
      <c r="D141" s="1089"/>
      <c r="E141" s="1089"/>
      <c r="F141" s="1090"/>
      <c r="G141" s="1095"/>
      <c r="H141" s="1096"/>
      <c r="I141" s="1096"/>
      <c r="J141" s="1096"/>
      <c r="K141" s="1096"/>
      <c r="L141" s="1096"/>
      <c r="M141" s="1096"/>
      <c r="N141" s="1096"/>
      <c r="O141" s="1096"/>
      <c r="P141" s="1096"/>
      <c r="Q141" s="1096"/>
      <c r="R141" s="1097"/>
    </row>
    <row r="142" spans="1:18">
      <c r="A142" s="1"/>
      <c r="B142" s="1"/>
      <c r="C142" s="1"/>
      <c r="D142" s="5"/>
      <c r="E142" s="5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</row>
    <row r="143" spans="1:18">
      <c r="A143" s="52"/>
      <c r="B143" s="52"/>
      <c r="C143" s="52"/>
      <c r="D143" s="53"/>
      <c r="E143" s="53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</row>
    <row r="144" spans="1:18" ht="15.75">
      <c r="A144" s="54" t="s">
        <v>242</v>
      </c>
      <c r="B144" s="55"/>
      <c r="C144" s="55"/>
      <c r="D144" s="56"/>
      <c r="E144" s="53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2"/>
    </row>
    <row r="145" spans="1:18" ht="15.75">
      <c r="A145" s="57" t="s">
        <v>243</v>
      </c>
      <c r="B145" s="58"/>
      <c r="C145" s="58"/>
      <c r="D145" s="59"/>
      <c r="E145" s="53"/>
      <c r="F145" s="57"/>
      <c r="G145" s="58"/>
      <c r="H145" s="57" t="s">
        <v>244</v>
      </c>
      <c r="I145" s="58"/>
      <c r="J145" s="58"/>
      <c r="K145" s="58"/>
      <c r="L145" s="58"/>
      <c r="M145" s="58"/>
      <c r="N145" s="58"/>
      <c r="O145" s="58"/>
      <c r="P145" s="58"/>
      <c r="Q145" s="58"/>
      <c r="R145" s="52"/>
    </row>
    <row r="146" spans="1:18" ht="15.75">
      <c r="A146" s="57" t="s">
        <v>245</v>
      </c>
      <c r="B146" s="58"/>
      <c r="C146" s="58"/>
      <c r="D146" s="59"/>
      <c r="E146" s="53"/>
      <c r="F146" s="57"/>
      <c r="G146" s="58"/>
      <c r="H146" s="57" t="s">
        <v>246</v>
      </c>
      <c r="I146" s="58"/>
      <c r="J146" s="58"/>
      <c r="K146" s="58"/>
      <c r="L146" s="58"/>
      <c r="M146" s="58"/>
      <c r="N146" s="58"/>
      <c r="O146" s="58"/>
      <c r="P146" s="58"/>
      <c r="Q146" s="58"/>
      <c r="R146" s="52"/>
    </row>
    <row r="147" spans="1:18">
      <c r="A147" s="52" t="s">
        <v>247</v>
      </c>
      <c r="B147" s="52"/>
      <c r="C147" s="52"/>
      <c r="D147" s="53"/>
      <c r="E147" s="53"/>
      <c r="F147" s="52"/>
      <c r="G147" s="52"/>
      <c r="H147" s="52" t="s">
        <v>248</v>
      </c>
      <c r="I147" s="52"/>
      <c r="J147" s="52"/>
      <c r="K147" s="52"/>
      <c r="L147" s="52"/>
      <c r="M147" s="52"/>
      <c r="N147" s="52"/>
      <c r="O147" s="52"/>
      <c r="P147" s="52"/>
      <c r="Q147" s="52"/>
      <c r="R147" s="52"/>
    </row>
    <row r="148" spans="1:18">
      <c r="A148" s="60" t="s">
        <v>249</v>
      </c>
      <c r="B148" s="52"/>
      <c r="C148" s="52"/>
      <c r="D148" s="53"/>
      <c r="E148" s="53"/>
      <c r="F148" s="52"/>
      <c r="G148" s="52"/>
      <c r="H148" s="60" t="s">
        <v>250</v>
      </c>
      <c r="I148" s="52"/>
      <c r="J148" s="52"/>
      <c r="K148" s="52"/>
      <c r="L148" s="52"/>
      <c r="M148" s="52"/>
      <c r="N148" s="52"/>
      <c r="O148" s="52"/>
      <c r="P148" s="52"/>
      <c r="Q148" s="52"/>
      <c r="R148" s="52"/>
    </row>
    <row r="149" spans="1:18">
      <c r="A149" s="52"/>
      <c r="B149" s="52"/>
      <c r="C149" s="52"/>
      <c r="D149" s="53"/>
      <c r="E149" s="53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</row>
    <row r="150" spans="1:18">
      <c r="A150" s="52" t="s">
        <v>251</v>
      </c>
      <c r="B150" s="52"/>
      <c r="C150" s="52"/>
      <c r="D150" s="53"/>
      <c r="E150" s="53"/>
      <c r="F150" s="52"/>
      <c r="G150" s="52"/>
      <c r="H150" s="52" t="s">
        <v>252</v>
      </c>
      <c r="I150" s="52"/>
      <c r="J150" s="52"/>
      <c r="K150" s="52"/>
      <c r="L150" s="52"/>
      <c r="M150" s="52"/>
      <c r="N150" s="52"/>
      <c r="O150" s="52"/>
      <c r="P150" s="52"/>
      <c r="Q150" s="52"/>
      <c r="R150" s="52"/>
    </row>
    <row r="151" spans="1:18">
      <c r="A151" s="60" t="s">
        <v>253</v>
      </c>
      <c r="B151" s="52"/>
      <c r="C151" s="52"/>
      <c r="D151" s="53"/>
      <c r="E151" s="53"/>
      <c r="F151" s="52"/>
      <c r="G151" s="52"/>
      <c r="H151" s="60" t="s">
        <v>254</v>
      </c>
      <c r="I151" s="52"/>
      <c r="J151" s="52"/>
      <c r="K151" s="52"/>
      <c r="L151" s="52"/>
      <c r="M151" s="52"/>
      <c r="N151" s="52"/>
      <c r="O151" s="52"/>
      <c r="P151" s="52"/>
      <c r="Q151" s="52"/>
      <c r="R151" s="52"/>
    </row>
  </sheetData>
  <mergeCells count="177">
    <mergeCell ref="R103:R109"/>
    <mergeCell ref="I111:I117"/>
    <mergeCell ref="J111:J117"/>
    <mergeCell ref="K111:K117"/>
    <mergeCell ref="L111:L117"/>
    <mergeCell ref="M111:M117"/>
    <mergeCell ref="N111:N117"/>
    <mergeCell ref="O111:O117"/>
    <mergeCell ref="P111:P117"/>
    <mergeCell ref="Q111:Q117"/>
    <mergeCell ref="R111:R117"/>
    <mergeCell ref="I103:I109"/>
    <mergeCell ref="J103:J109"/>
    <mergeCell ref="K103:K109"/>
    <mergeCell ref="L103:L109"/>
    <mergeCell ref="M103:M109"/>
    <mergeCell ref="N103:N109"/>
    <mergeCell ref="O103:O109"/>
    <mergeCell ref="P103:P109"/>
    <mergeCell ref="Q103:Q109"/>
    <mergeCell ref="I55:I60"/>
    <mergeCell ref="A139:F139"/>
    <mergeCell ref="G139:R139"/>
    <mergeCell ref="A140:F140"/>
    <mergeCell ref="G140:R140"/>
    <mergeCell ref="A141:F141"/>
    <mergeCell ref="G141:R141"/>
    <mergeCell ref="A136:F136"/>
    <mergeCell ref="G136:R136"/>
    <mergeCell ref="A137:F137"/>
    <mergeCell ref="G137:R137"/>
    <mergeCell ref="A138:F138"/>
    <mergeCell ref="G138:R138"/>
    <mergeCell ref="O95:O101"/>
    <mergeCell ref="P95:P101"/>
    <mergeCell ref="Q95:Q101"/>
    <mergeCell ref="R95:R101"/>
    <mergeCell ref="A135:F135"/>
    <mergeCell ref="G135:R135"/>
    <mergeCell ref="O87:O93"/>
    <mergeCell ref="P87:P93"/>
    <mergeCell ref="Q87:Q93"/>
    <mergeCell ref="R87:R93"/>
    <mergeCell ref="I95:I101"/>
    <mergeCell ref="J95:J101"/>
    <mergeCell ref="K95:K101"/>
    <mergeCell ref="L95:L101"/>
    <mergeCell ref="M95:M101"/>
    <mergeCell ref="N95:N101"/>
    <mergeCell ref="O79:O85"/>
    <mergeCell ref="P79:P85"/>
    <mergeCell ref="Q79:Q85"/>
    <mergeCell ref="R79:R85"/>
    <mergeCell ref="I87:I93"/>
    <mergeCell ref="J87:J93"/>
    <mergeCell ref="K87:K93"/>
    <mergeCell ref="L87:L93"/>
    <mergeCell ref="M87:M93"/>
    <mergeCell ref="N87:N93"/>
    <mergeCell ref="O71:O77"/>
    <mergeCell ref="P71:P77"/>
    <mergeCell ref="Q71:Q77"/>
    <mergeCell ref="I63:I69"/>
    <mergeCell ref="K63:K69"/>
    <mergeCell ref="L63:L69"/>
    <mergeCell ref="M63:M69"/>
    <mergeCell ref="N63:N69"/>
    <mergeCell ref="R71:R77"/>
    <mergeCell ref="I79:I85"/>
    <mergeCell ref="J79:J85"/>
    <mergeCell ref="K79:K85"/>
    <mergeCell ref="L79:L85"/>
    <mergeCell ref="M79:M85"/>
    <mergeCell ref="N79:N85"/>
    <mergeCell ref="O63:O69"/>
    <mergeCell ref="P63:P69"/>
    <mergeCell ref="Q63:Q69"/>
    <mergeCell ref="R63:R69"/>
    <mergeCell ref="I71:I77"/>
    <mergeCell ref="J71:J77"/>
    <mergeCell ref="K71:K77"/>
    <mergeCell ref="L71:L77"/>
    <mergeCell ref="M71:M77"/>
    <mergeCell ref="N71:N77"/>
    <mergeCell ref="O47:O53"/>
    <mergeCell ref="P47:P53"/>
    <mergeCell ref="Q47:Q53"/>
    <mergeCell ref="R47:R53"/>
    <mergeCell ref="K55:K61"/>
    <mergeCell ref="L55:L61"/>
    <mergeCell ref="M55:M61"/>
    <mergeCell ref="N55:N61"/>
    <mergeCell ref="O39:O45"/>
    <mergeCell ref="P39:P45"/>
    <mergeCell ref="Q39:Q45"/>
    <mergeCell ref="R39:R45"/>
    <mergeCell ref="O55:O61"/>
    <mergeCell ref="P55:P61"/>
    <mergeCell ref="Q55:Q61"/>
    <mergeCell ref="R55:R61"/>
    <mergeCell ref="O31:O37"/>
    <mergeCell ref="P31:P37"/>
    <mergeCell ref="Q31:Q37"/>
    <mergeCell ref="R31:R37"/>
    <mergeCell ref="I39:I45"/>
    <mergeCell ref="K39:K45"/>
    <mergeCell ref="L39:L45"/>
    <mergeCell ref="M39:M45"/>
    <mergeCell ref="N39:N45"/>
    <mergeCell ref="I31:I37"/>
    <mergeCell ref="K31:K37"/>
    <mergeCell ref="L31:L37"/>
    <mergeCell ref="M31:M37"/>
    <mergeCell ref="N31:N37"/>
    <mergeCell ref="I47:I53"/>
    <mergeCell ref="K47:K53"/>
    <mergeCell ref="L47:L53"/>
    <mergeCell ref="M47:M53"/>
    <mergeCell ref="N47:N53"/>
    <mergeCell ref="R15:R21"/>
    <mergeCell ref="I23:I29"/>
    <mergeCell ref="K23:K29"/>
    <mergeCell ref="L23:L29"/>
    <mergeCell ref="M23:M29"/>
    <mergeCell ref="N23:N29"/>
    <mergeCell ref="O23:O29"/>
    <mergeCell ref="P23:P29"/>
    <mergeCell ref="Q23:Q29"/>
    <mergeCell ref="R23:R29"/>
    <mergeCell ref="I15:I21"/>
    <mergeCell ref="J15:J21"/>
    <mergeCell ref="K15:K21"/>
    <mergeCell ref="L15:L21"/>
    <mergeCell ref="M15:M21"/>
    <mergeCell ref="N15:N21"/>
    <mergeCell ref="O15:O21"/>
    <mergeCell ref="P15:P21"/>
    <mergeCell ref="Q15:Q21"/>
    <mergeCell ref="R5:R6"/>
    <mergeCell ref="I7:I13"/>
    <mergeCell ref="K7:K13"/>
    <mergeCell ref="L7:L13"/>
    <mergeCell ref="M7:M13"/>
    <mergeCell ref="N7:N13"/>
    <mergeCell ref="O7:O13"/>
    <mergeCell ref="P7:P13"/>
    <mergeCell ref="Q7:Q13"/>
    <mergeCell ref="R7:R13"/>
    <mergeCell ref="A4:I4"/>
    <mergeCell ref="A5:A6"/>
    <mergeCell ref="B5:D6"/>
    <mergeCell ref="E5:E6"/>
    <mergeCell ref="F5:G5"/>
    <mergeCell ref="I5:I6"/>
    <mergeCell ref="J5:L6"/>
    <mergeCell ref="M5:N5"/>
    <mergeCell ref="O5:Q5"/>
    <mergeCell ref="R119:R125"/>
    <mergeCell ref="I127:I133"/>
    <mergeCell ref="J127:J133"/>
    <mergeCell ref="K127:K133"/>
    <mergeCell ref="L127:L133"/>
    <mergeCell ref="M127:M133"/>
    <mergeCell ref="N127:N133"/>
    <mergeCell ref="O127:O133"/>
    <mergeCell ref="P127:P133"/>
    <mergeCell ref="Q127:Q133"/>
    <mergeCell ref="R127:R133"/>
    <mergeCell ref="I119:I125"/>
    <mergeCell ref="J119:J125"/>
    <mergeCell ref="K119:K125"/>
    <mergeCell ref="L119:L125"/>
    <mergeCell ref="M119:M125"/>
    <mergeCell ref="N119:N125"/>
    <mergeCell ref="O119:O125"/>
    <mergeCell ref="P119:P125"/>
    <mergeCell ref="Q119:Q125"/>
  </mergeCells>
  <hyperlinks>
    <hyperlink ref="A151" r:id="rId1" xr:uid="{D9760158-F357-47B9-9609-8DE4752F2378}"/>
    <hyperlink ref="A148" r:id="rId2" xr:uid="{E27F05B7-DFB3-4877-9252-11D219B2A6A8}"/>
    <hyperlink ref="H151" r:id="rId3" xr:uid="{827ED07D-F588-47DB-A35F-F468104841FB}"/>
    <hyperlink ref="H148" r:id="rId4" xr:uid="{4B071E18-E3BE-49B6-B93C-1E7940320B2E}"/>
  </hyperlinks>
  <pageMargins left="0.7" right="0.7" top="0.75" bottom="0.75" header="0.3" footer="0.3"/>
  <drawing r:id="rId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28DFB-B46D-4C31-87A3-D49A570363D2}">
  <dimension ref="A1:U52"/>
  <sheetViews>
    <sheetView zoomScale="85" zoomScaleNormal="85" workbookViewId="0">
      <pane ySplit="5" topLeftCell="A29" activePane="bottomLeft" state="frozen"/>
      <selection pane="bottomLeft" activeCell="A33" sqref="A33:D33"/>
    </sheetView>
  </sheetViews>
  <sheetFormatPr defaultRowHeight="15"/>
  <cols>
    <col min="1" max="1" width="22.85546875" customWidth="1"/>
    <col min="9" max="9" width="19.140625" customWidth="1"/>
    <col min="15" max="15" width="11.85546875" customWidth="1"/>
    <col min="16" max="16" width="12.140625" customWidth="1"/>
    <col min="17" max="17" width="15.5703125" customWidth="1"/>
    <col min="18" max="18" width="33.28515625" customWidth="1"/>
  </cols>
  <sheetData>
    <row r="1" spans="1:18" ht="24.75">
      <c r="A1" s="4" t="s">
        <v>148</v>
      </c>
      <c r="B1" s="3" t="s">
        <v>492</v>
      </c>
      <c r="C1" s="1"/>
      <c r="D1" s="5"/>
      <c r="E1" s="5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8" ht="24.75">
      <c r="A2" s="1"/>
      <c r="B2" s="6"/>
      <c r="C2" s="7"/>
      <c r="D2" s="4"/>
      <c r="E2" s="4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8" ht="16.5" thickBot="1">
      <c r="A3" s="1354"/>
      <c r="B3" s="1355"/>
      <c r="C3" s="1355"/>
      <c r="D3" s="1355"/>
      <c r="E3" s="1355"/>
      <c r="F3" s="1355"/>
      <c r="G3" s="1355"/>
      <c r="H3" s="1355"/>
      <c r="I3" s="19"/>
      <c r="J3" s="19"/>
      <c r="K3" s="19"/>
      <c r="L3" s="19"/>
      <c r="M3" s="19"/>
      <c r="N3" s="19"/>
      <c r="O3" s="19">
        <v>10</v>
      </c>
    </row>
    <row r="4" spans="1:18" ht="27" customHeight="1" thickBot="1">
      <c r="A4" s="1126" t="s">
        <v>151</v>
      </c>
      <c r="B4" s="1128" t="s">
        <v>152</v>
      </c>
      <c r="C4" s="1129"/>
      <c r="D4" s="1130"/>
      <c r="E4" s="1134" t="s">
        <v>153</v>
      </c>
      <c r="F4" s="1136" t="s">
        <v>153</v>
      </c>
      <c r="G4" s="1137"/>
      <c r="H4" s="50" t="s">
        <v>154</v>
      </c>
      <c r="I4" s="1134" t="s">
        <v>493</v>
      </c>
      <c r="J4" s="1139" t="s">
        <v>152</v>
      </c>
      <c r="K4" s="1129"/>
      <c r="L4" s="1130"/>
      <c r="M4" s="1136" t="s">
        <v>154</v>
      </c>
      <c r="N4" s="1137"/>
      <c r="O4" s="234"/>
      <c r="P4" s="234"/>
      <c r="Q4" s="50"/>
      <c r="R4" s="1359" t="s">
        <v>157</v>
      </c>
    </row>
    <row r="5" spans="1:18" ht="25.5">
      <c r="A5" s="1127"/>
      <c r="B5" s="1131"/>
      <c r="C5" s="1132"/>
      <c r="D5" s="1133"/>
      <c r="E5" s="1135"/>
      <c r="F5" s="51" t="s">
        <v>158</v>
      </c>
      <c r="G5" s="51" t="s">
        <v>159</v>
      </c>
      <c r="H5" s="51" t="s">
        <v>158</v>
      </c>
      <c r="I5" s="1138"/>
      <c r="J5" s="1140"/>
      <c r="K5" s="1141"/>
      <c r="L5" s="1142"/>
      <c r="M5" s="9" t="s">
        <v>158</v>
      </c>
      <c r="N5" s="9" t="s">
        <v>159</v>
      </c>
      <c r="O5" s="10" t="s">
        <v>494</v>
      </c>
      <c r="P5" s="10" t="s">
        <v>495</v>
      </c>
      <c r="Q5" s="10" t="s">
        <v>496</v>
      </c>
      <c r="R5" s="1118"/>
    </row>
    <row r="6" spans="1:18">
      <c r="A6" s="74" t="s">
        <v>360</v>
      </c>
      <c r="B6" s="73" t="s">
        <v>184</v>
      </c>
      <c r="C6" s="68">
        <v>318</v>
      </c>
      <c r="D6" s="75" t="s">
        <v>169</v>
      </c>
      <c r="E6" s="69" t="s">
        <v>170</v>
      </c>
      <c r="F6" s="70">
        <v>45046</v>
      </c>
      <c r="G6" s="71">
        <f>F6+1</f>
        <v>45047</v>
      </c>
      <c r="H6" s="72">
        <f>F6+4</f>
        <v>45050</v>
      </c>
      <c r="I6" s="1151" t="s">
        <v>497</v>
      </c>
      <c r="J6" s="1079" t="s">
        <v>498</v>
      </c>
      <c r="K6" s="1082">
        <v>316</v>
      </c>
      <c r="L6" s="1085" t="s">
        <v>179</v>
      </c>
      <c r="M6" s="1070">
        <v>44688</v>
      </c>
      <c r="N6" s="1070">
        <f>M6+1</f>
        <v>44689</v>
      </c>
      <c r="O6" s="1351">
        <f>M6+10</f>
        <v>44698</v>
      </c>
      <c r="P6" s="1351">
        <f>M6+12</f>
        <v>44700</v>
      </c>
      <c r="Q6" s="1351">
        <f>SUM(N6+5)</f>
        <v>44694</v>
      </c>
      <c r="R6" s="1360"/>
    </row>
    <row r="7" spans="1:18">
      <c r="A7" s="300" t="s">
        <v>360</v>
      </c>
      <c r="B7" s="301" t="s">
        <v>184</v>
      </c>
      <c r="C7" s="296">
        <v>318</v>
      </c>
      <c r="D7" s="302" t="s">
        <v>169</v>
      </c>
      <c r="E7" s="77" t="s">
        <v>176</v>
      </c>
      <c r="F7" s="78">
        <v>45049</v>
      </c>
      <c r="G7" s="79">
        <f>F7</f>
        <v>45049</v>
      </c>
      <c r="H7" s="80">
        <f>F7+1</f>
        <v>45050</v>
      </c>
      <c r="I7" s="1152"/>
      <c r="J7" s="1080"/>
      <c r="K7" s="1083"/>
      <c r="L7" s="1086"/>
      <c r="M7" s="1071"/>
      <c r="N7" s="1071"/>
      <c r="O7" s="1352"/>
      <c r="P7" s="1352"/>
      <c r="Q7" s="1352"/>
      <c r="R7" s="1074"/>
    </row>
    <row r="8" spans="1:18">
      <c r="A8" s="300" t="s">
        <v>499</v>
      </c>
      <c r="B8" s="301" t="s">
        <v>182</v>
      </c>
      <c r="C8" s="296">
        <v>318</v>
      </c>
      <c r="D8" s="302" t="s">
        <v>169</v>
      </c>
      <c r="E8" s="88" t="s">
        <v>180</v>
      </c>
      <c r="F8" s="89">
        <v>45048</v>
      </c>
      <c r="G8" s="90">
        <f>F8+1</f>
        <v>45049</v>
      </c>
      <c r="H8" s="91">
        <f>F8+4</f>
        <v>45052</v>
      </c>
      <c r="I8" s="1152"/>
      <c r="J8" s="1080"/>
      <c r="K8" s="1083"/>
      <c r="L8" s="1086"/>
      <c r="M8" s="1071"/>
      <c r="N8" s="1071"/>
      <c r="O8" s="1352"/>
      <c r="P8" s="1352"/>
      <c r="Q8" s="1352"/>
      <c r="R8" s="1074"/>
    </row>
    <row r="9" spans="1:18">
      <c r="A9" s="295" t="s">
        <v>500</v>
      </c>
      <c r="B9" s="296" t="s">
        <v>498</v>
      </c>
      <c r="C9" s="296">
        <v>318</v>
      </c>
      <c r="D9" s="297" t="s">
        <v>179</v>
      </c>
      <c r="E9" s="88" t="s">
        <v>180</v>
      </c>
      <c r="F9" s="89">
        <v>45049</v>
      </c>
      <c r="G9" s="90">
        <f>F9+1</f>
        <v>45050</v>
      </c>
      <c r="H9" s="91">
        <f>F9+2</f>
        <v>45051</v>
      </c>
      <c r="I9" s="1152"/>
      <c r="J9" s="1080"/>
      <c r="K9" s="1083"/>
      <c r="L9" s="1086"/>
      <c r="M9" s="1071"/>
      <c r="N9" s="1071"/>
      <c r="O9" s="1352"/>
      <c r="P9" s="1352"/>
      <c r="Q9" s="1352"/>
      <c r="R9" s="1074"/>
    </row>
    <row r="10" spans="1:18">
      <c r="A10" s="84" t="s">
        <v>372</v>
      </c>
      <c r="B10" s="85" t="s">
        <v>168</v>
      </c>
      <c r="C10" s="86">
        <v>318</v>
      </c>
      <c r="D10" s="87" t="s">
        <v>169</v>
      </c>
      <c r="E10" s="88" t="s">
        <v>180</v>
      </c>
      <c r="F10" s="89">
        <v>45051</v>
      </c>
      <c r="G10" s="90">
        <f>F10+1</f>
        <v>45052</v>
      </c>
      <c r="H10" s="91">
        <f>F10+2</f>
        <v>45053</v>
      </c>
      <c r="I10" s="1152"/>
      <c r="J10" s="1080"/>
      <c r="K10" s="1083"/>
      <c r="L10" s="1086"/>
      <c r="M10" s="1071"/>
      <c r="N10" s="1071"/>
      <c r="O10" s="1352"/>
      <c r="P10" s="1352"/>
      <c r="Q10" s="1352"/>
      <c r="R10" s="1074"/>
    </row>
    <row r="11" spans="1:18">
      <c r="A11" s="104" t="s">
        <v>501</v>
      </c>
      <c r="B11" s="105" t="s">
        <v>178</v>
      </c>
      <c r="C11" s="94">
        <v>317</v>
      </c>
      <c r="D11" s="106" t="s">
        <v>179</v>
      </c>
      <c r="E11" s="95" t="s">
        <v>187</v>
      </c>
      <c r="F11" s="96">
        <v>44685</v>
      </c>
      <c r="G11" s="97">
        <f>F11</f>
        <v>44685</v>
      </c>
      <c r="H11" s="98">
        <f>F11+1</f>
        <v>44686</v>
      </c>
      <c r="I11" s="1152"/>
      <c r="J11" s="1080"/>
      <c r="K11" s="1083"/>
      <c r="L11" s="1086"/>
      <c r="M11" s="1071"/>
      <c r="N11" s="1071"/>
      <c r="O11" s="1352"/>
      <c r="P11" s="1352"/>
      <c r="Q11" s="1352"/>
      <c r="R11" s="1074"/>
    </row>
    <row r="12" spans="1:18">
      <c r="A12" s="99" t="s">
        <v>502</v>
      </c>
      <c r="B12" s="107" t="s">
        <v>503</v>
      </c>
      <c r="C12" s="100">
        <v>318</v>
      </c>
      <c r="D12" s="108" t="s">
        <v>179</v>
      </c>
      <c r="E12" s="101" t="s">
        <v>187</v>
      </c>
      <c r="F12" s="102">
        <v>44683</v>
      </c>
      <c r="G12" s="103">
        <f>F12</f>
        <v>44683</v>
      </c>
      <c r="H12" s="281">
        <f>F12</f>
        <v>44683</v>
      </c>
      <c r="I12" s="1153"/>
      <c r="J12" s="1081"/>
      <c r="K12" s="1084"/>
      <c r="L12" s="1087"/>
      <c r="M12" s="1072"/>
      <c r="N12" s="1072"/>
      <c r="O12" s="1353"/>
      <c r="P12" s="1353"/>
      <c r="Q12" s="1353"/>
      <c r="R12" s="1075"/>
    </row>
    <row r="13" spans="1:18">
      <c r="A13" s="62"/>
      <c r="B13" s="39"/>
      <c r="C13" s="39"/>
      <c r="D13" s="40"/>
      <c r="E13" s="40"/>
      <c r="F13" s="39"/>
      <c r="G13" s="39"/>
      <c r="H13" s="39"/>
      <c r="I13" s="63"/>
      <c r="J13" s="63"/>
      <c r="K13" s="63"/>
      <c r="L13" s="63"/>
      <c r="M13" s="63"/>
      <c r="N13" s="63"/>
      <c r="O13" s="66"/>
      <c r="Q13" s="64"/>
      <c r="R13" s="61"/>
    </row>
    <row r="14" spans="1:18">
      <c r="A14" s="283" t="s">
        <v>194</v>
      </c>
      <c r="B14" s="73" t="s">
        <v>184</v>
      </c>
      <c r="C14" s="68">
        <v>319</v>
      </c>
      <c r="D14" s="75" t="s">
        <v>169</v>
      </c>
      <c r="E14" s="69" t="s">
        <v>170</v>
      </c>
      <c r="F14" s="70">
        <v>45053</v>
      </c>
      <c r="G14" s="71">
        <f t="shared" ref="G14:G20" si="0">F14+1</f>
        <v>45054</v>
      </c>
      <c r="H14" s="72">
        <f>F14+4</f>
        <v>45057</v>
      </c>
      <c r="I14" s="1076" t="s">
        <v>435</v>
      </c>
      <c r="J14" s="1079" t="s">
        <v>498</v>
      </c>
      <c r="K14" s="1082">
        <f>SUM(K6+1)</f>
        <v>317</v>
      </c>
      <c r="L14" s="1085" t="s">
        <v>179</v>
      </c>
      <c r="M14" s="1070">
        <f>SUM(M6+7)</f>
        <v>44695</v>
      </c>
      <c r="N14" s="1070">
        <f>M14+1</f>
        <v>44696</v>
      </c>
      <c r="O14" s="1351">
        <f>M14+10</f>
        <v>44705</v>
      </c>
      <c r="P14" s="1351">
        <f>M14+12</f>
        <v>44707</v>
      </c>
      <c r="Q14" s="1351">
        <f>SUM(N14+5)</f>
        <v>44701</v>
      </c>
      <c r="R14" s="1114"/>
    </row>
    <row r="15" spans="1:18" ht="14.45" customHeight="1">
      <c r="A15" s="284" t="s">
        <v>194</v>
      </c>
      <c r="B15" s="82" t="s">
        <v>184</v>
      </c>
      <c r="C15" s="76">
        <v>319</v>
      </c>
      <c r="D15" s="83" t="s">
        <v>169</v>
      </c>
      <c r="E15" s="77" t="s">
        <v>176</v>
      </c>
      <c r="F15" s="78">
        <v>45056</v>
      </c>
      <c r="G15" s="79">
        <f t="shared" si="0"/>
        <v>45057</v>
      </c>
      <c r="H15" s="80">
        <f>F15+1</f>
        <v>45057</v>
      </c>
      <c r="I15" s="1077"/>
      <c r="J15" s="1080"/>
      <c r="K15" s="1083"/>
      <c r="L15" s="1086"/>
      <c r="M15" s="1071"/>
      <c r="N15" s="1071"/>
      <c r="O15" s="1352"/>
      <c r="P15" s="1352"/>
      <c r="Q15" s="1352"/>
      <c r="R15" s="1115"/>
    </row>
    <row r="16" spans="1:18" ht="14.45" customHeight="1">
      <c r="A16" s="84" t="s">
        <v>504</v>
      </c>
      <c r="B16" s="85" t="s">
        <v>182</v>
      </c>
      <c r="C16" s="86">
        <v>319</v>
      </c>
      <c r="D16" s="87" t="s">
        <v>169</v>
      </c>
      <c r="E16" s="88" t="s">
        <v>180</v>
      </c>
      <c r="F16" s="89">
        <v>45055</v>
      </c>
      <c r="G16" s="90">
        <f t="shared" si="0"/>
        <v>45056</v>
      </c>
      <c r="H16" s="91">
        <f>F16+4</f>
        <v>45059</v>
      </c>
      <c r="I16" s="1077"/>
      <c r="J16" s="1080"/>
      <c r="K16" s="1083"/>
      <c r="L16" s="1086"/>
      <c r="M16" s="1071"/>
      <c r="N16" s="1071"/>
      <c r="O16" s="1352"/>
      <c r="P16" s="1352"/>
      <c r="Q16" s="1352"/>
      <c r="R16" s="1115"/>
    </row>
    <row r="17" spans="1:18" ht="14.45" customHeight="1">
      <c r="A17" s="92" t="s">
        <v>505</v>
      </c>
      <c r="B17" s="86" t="s">
        <v>498</v>
      </c>
      <c r="C17" s="86">
        <v>319</v>
      </c>
      <c r="D17" s="93" t="s">
        <v>356</v>
      </c>
      <c r="E17" s="88" t="s">
        <v>180</v>
      </c>
      <c r="F17" s="89">
        <v>45056</v>
      </c>
      <c r="G17" s="90">
        <f t="shared" si="0"/>
        <v>45057</v>
      </c>
      <c r="H17" s="91">
        <f>F17+2</f>
        <v>45058</v>
      </c>
      <c r="I17" s="1077"/>
      <c r="J17" s="1080"/>
      <c r="K17" s="1083"/>
      <c r="L17" s="1086"/>
      <c r="M17" s="1071"/>
      <c r="N17" s="1071"/>
      <c r="O17" s="1352"/>
      <c r="P17" s="1352"/>
      <c r="Q17" s="1352"/>
      <c r="R17" s="1115"/>
    </row>
    <row r="18" spans="1:18" ht="14.45" customHeight="1">
      <c r="A18" s="84" t="s">
        <v>506</v>
      </c>
      <c r="B18" s="85" t="s">
        <v>168</v>
      </c>
      <c r="C18" s="86">
        <v>319</v>
      </c>
      <c r="D18" s="87" t="s">
        <v>169</v>
      </c>
      <c r="E18" s="88" t="s">
        <v>180</v>
      </c>
      <c r="F18" s="89">
        <v>45058</v>
      </c>
      <c r="G18" s="90">
        <f t="shared" si="0"/>
        <v>45059</v>
      </c>
      <c r="H18" s="91">
        <f>F18+2</f>
        <v>45060</v>
      </c>
      <c r="I18" s="1077"/>
      <c r="J18" s="1080"/>
      <c r="K18" s="1083"/>
      <c r="L18" s="1086"/>
      <c r="M18" s="1071"/>
      <c r="N18" s="1071"/>
      <c r="O18" s="1352"/>
      <c r="P18" s="1352"/>
      <c r="Q18" s="1352"/>
      <c r="R18" s="1115"/>
    </row>
    <row r="19" spans="1:18" ht="14.45" customHeight="1">
      <c r="A19" s="104" t="s">
        <v>507</v>
      </c>
      <c r="B19" s="105" t="s">
        <v>178</v>
      </c>
      <c r="C19" s="94">
        <v>318</v>
      </c>
      <c r="D19" s="106" t="s">
        <v>179</v>
      </c>
      <c r="E19" s="95" t="s">
        <v>187</v>
      </c>
      <c r="F19" s="96">
        <v>45057</v>
      </c>
      <c r="G19" s="97">
        <f t="shared" si="0"/>
        <v>45058</v>
      </c>
      <c r="H19" s="98">
        <f>F19+1</f>
        <v>45058</v>
      </c>
      <c r="I19" s="1077"/>
      <c r="J19" s="1080"/>
      <c r="K19" s="1083"/>
      <c r="L19" s="1086"/>
      <c r="M19" s="1071"/>
      <c r="N19" s="1071"/>
      <c r="O19" s="1352"/>
      <c r="P19" s="1352"/>
      <c r="Q19" s="1352"/>
      <c r="R19" s="1115"/>
    </row>
    <row r="20" spans="1:18">
      <c r="A20" s="99" t="s">
        <v>502</v>
      </c>
      <c r="B20" s="107" t="s">
        <v>503</v>
      </c>
      <c r="C20" s="100">
        <v>319</v>
      </c>
      <c r="D20" s="108" t="s">
        <v>179</v>
      </c>
      <c r="E20" s="101" t="s">
        <v>187</v>
      </c>
      <c r="F20" s="102">
        <v>45055</v>
      </c>
      <c r="G20" s="103">
        <f t="shared" si="0"/>
        <v>45056</v>
      </c>
      <c r="H20" s="281">
        <f>F20+1</f>
        <v>45056</v>
      </c>
      <c r="I20" s="1078"/>
      <c r="J20" s="1081"/>
      <c r="K20" s="1084"/>
      <c r="L20" s="1087"/>
      <c r="M20" s="1072"/>
      <c r="N20" s="1072"/>
      <c r="O20" s="1353"/>
      <c r="P20" s="1353"/>
      <c r="Q20" s="1353"/>
      <c r="R20" s="1116"/>
    </row>
    <row r="21" spans="1:18">
      <c r="A21" s="62"/>
      <c r="B21" s="39"/>
      <c r="C21" s="39"/>
      <c r="D21" s="40"/>
      <c r="E21" s="40"/>
      <c r="F21" s="39"/>
      <c r="G21" s="39"/>
      <c r="H21" s="39"/>
      <c r="I21" s="63"/>
      <c r="J21" s="63"/>
      <c r="K21" s="63"/>
      <c r="L21" s="63"/>
      <c r="M21" s="65"/>
      <c r="N21" s="64"/>
      <c r="O21" s="38"/>
      <c r="Q21" s="64"/>
      <c r="R21" s="61"/>
    </row>
    <row r="22" spans="1:18" ht="14.45" customHeight="1">
      <c r="A22" s="74" t="s">
        <v>349</v>
      </c>
      <c r="B22" s="73" t="s">
        <v>184</v>
      </c>
      <c r="C22" s="68">
        <v>320</v>
      </c>
      <c r="D22" s="75" t="s">
        <v>169</v>
      </c>
      <c r="E22" s="69" t="s">
        <v>170</v>
      </c>
      <c r="F22" s="70">
        <v>45060</v>
      </c>
      <c r="G22" s="71">
        <f>F22+1</f>
        <v>45061</v>
      </c>
      <c r="H22" s="72">
        <f>F22+4</f>
        <v>45064</v>
      </c>
      <c r="I22" s="1076" t="s">
        <v>508</v>
      </c>
      <c r="J22" s="1079" t="s">
        <v>498</v>
      </c>
      <c r="K22" s="1082">
        <f>SUM(K14+1)</f>
        <v>318</v>
      </c>
      <c r="L22" s="1085" t="s">
        <v>179</v>
      </c>
      <c r="M22" s="1070">
        <f>SUM(M14+7)</f>
        <v>44702</v>
      </c>
      <c r="N22" s="1070">
        <f>M22+1</f>
        <v>44703</v>
      </c>
      <c r="O22" s="1070">
        <f>M22+10</f>
        <v>44712</v>
      </c>
      <c r="P22" s="1070">
        <f>M22+12</f>
        <v>44714</v>
      </c>
      <c r="Q22" s="1070">
        <f>SUM(N22+5)</f>
        <v>44708</v>
      </c>
      <c r="R22" s="1073"/>
    </row>
    <row r="23" spans="1:18" ht="14.45" customHeight="1">
      <c r="A23" s="81" t="s">
        <v>349</v>
      </c>
      <c r="B23" s="82" t="s">
        <v>184</v>
      </c>
      <c r="C23" s="76">
        <v>320</v>
      </c>
      <c r="D23" s="83" t="s">
        <v>169</v>
      </c>
      <c r="E23" s="77" t="s">
        <v>176</v>
      </c>
      <c r="F23" s="78">
        <v>45063</v>
      </c>
      <c r="G23" s="79">
        <f>F23</f>
        <v>45063</v>
      </c>
      <c r="H23" s="80">
        <f>F23+1</f>
        <v>45064</v>
      </c>
      <c r="I23" s="1077"/>
      <c r="J23" s="1080"/>
      <c r="K23" s="1083"/>
      <c r="L23" s="1086"/>
      <c r="M23" s="1071"/>
      <c r="N23" s="1071"/>
      <c r="O23" s="1071"/>
      <c r="P23" s="1071"/>
      <c r="Q23" s="1071"/>
      <c r="R23" s="1074"/>
    </row>
    <row r="24" spans="1:18" ht="14.45" customHeight="1">
      <c r="A24" s="84" t="s">
        <v>504</v>
      </c>
      <c r="B24" s="85" t="s">
        <v>182</v>
      </c>
      <c r="C24" s="86">
        <v>320</v>
      </c>
      <c r="D24" s="87" t="s">
        <v>169</v>
      </c>
      <c r="E24" s="88" t="s">
        <v>180</v>
      </c>
      <c r="F24" s="89">
        <v>45062</v>
      </c>
      <c r="G24" s="90">
        <f>F24+1</f>
        <v>45063</v>
      </c>
      <c r="H24" s="91">
        <f>F24+4</f>
        <v>45066</v>
      </c>
      <c r="I24" s="1077"/>
      <c r="J24" s="1080"/>
      <c r="K24" s="1083"/>
      <c r="L24" s="1086"/>
      <c r="M24" s="1071"/>
      <c r="N24" s="1071"/>
      <c r="O24" s="1071"/>
      <c r="P24" s="1071"/>
      <c r="Q24" s="1071"/>
      <c r="R24" s="1074"/>
    </row>
    <row r="25" spans="1:18" ht="14.45" customHeight="1">
      <c r="A25" s="92" t="s">
        <v>509</v>
      </c>
      <c r="B25" s="86" t="s">
        <v>498</v>
      </c>
      <c r="C25" s="86">
        <v>319</v>
      </c>
      <c r="D25" s="93" t="s">
        <v>356</v>
      </c>
      <c r="E25" s="88" t="s">
        <v>180</v>
      </c>
      <c r="F25" s="89">
        <v>45063</v>
      </c>
      <c r="G25" s="90">
        <f>F25+1</f>
        <v>45064</v>
      </c>
      <c r="H25" s="91">
        <f>F25+2</f>
        <v>45065</v>
      </c>
      <c r="I25" s="1077"/>
      <c r="J25" s="1080"/>
      <c r="K25" s="1083"/>
      <c r="L25" s="1086"/>
      <c r="M25" s="1071"/>
      <c r="N25" s="1071"/>
      <c r="O25" s="1071"/>
      <c r="P25" s="1071"/>
      <c r="Q25" s="1071"/>
      <c r="R25" s="1074"/>
    </row>
    <row r="26" spans="1:18" ht="14.45" customHeight="1">
      <c r="A26" s="84" t="s">
        <v>506</v>
      </c>
      <c r="B26" s="85" t="s">
        <v>168</v>
      </c>
      <c r="C26" s="86">
        <v>320</v>
      </c>
      <c r="D26" s="87" t="s">
        <v>510</v>
      </c>
      <c r="E26" s="88" t="s">
        <v>180</v>
      </c>
      <c r="F26" s="89">
        <v>45065</v>
      </c>
      <c r="G26" s="90">
        <f>F26+1</f>
        <v>45066</v>
      </c>
      <c r="H26" s="91">
        <f>F26+2</f>
        <v>45067</v>
      </c>
      <c r="I26" s="1077"/>
      <c r="J26" s="1080"/>
      <c r="K26" s="1083"/>
      <c r="L26" s="1086"/>
      <c r="M26" s="1071"/>
      <c r="N26" s="1071"/>
      <c r="O26" s="1071"/>
      <c r="P26" s="1071"/>
      <c r="Q26" s="1071"/>
      <c r="R26" s="1074"/>
    </row>
    <row r="27" spans="1:18" ht="14.45" customHeight="1">
      <c r="A27" s="291" t="s">
        <v>213</v>
      </c>
      <c r="B27" s="292" t="s">
        <v>178</v>
      </c>
      <c r="C27" s="288">
        <v>319</v>
      </c>
      <c r="D27" s="293" t="s">
        <v>179</v>
      </c>
      <c r="E27" s="294" t="s">
        <v>187</v>
      </c>
      <c r="F27" s="314">
        <v>44699</v>
      </c>
      <c r="G27" s="315">
        <f>F27</f>
        <v>44699</v>
      </c>
      <c r="H27" s="316">
        <f>F27+1</f>
        <v>44700</v>
      </c>
      <c r="I27" s="1077"/>
      <c r="J27" s="1080"/>
      <c r="K27" s="1083"/>
      <c r="L27" s="1086"/>
      <c r="M27" s="1071"/>
      <c r="N27" s="1071"/>
      <c r="O27" s="1071"/>
      <c r="P27" s="1071"/>
      <c r="Q27" s="1071"/>
      <c r="R27" s="1074"/>
    </row>
    <row r="28" spans="1:18">
      <c r="A28" s="99" t="s">
        <v>502</v>
      </c>
      <c r="B28" s="107" t="s">
        <v>503</v>
      </c>
      <c r="C28" s="100">
        <v>320</v>
      </c>
      <c r="D28" s="108" t="s">
        <v>179</v>
      </c>
      <c r="E28" s="101" t="s">
        <v>187</v>
      </c>
      <c r="F28" s="102">
        <v>44697</v>
      </c>
      <c r="G28" s="103">
        <f>F28</f>
        <v>44697</v>
      </c>
      <c r="H28" s="281">
        <f>F28</f>
        <v>44697</v>
      </c>
      <c r="I28" s="1078"/>
      <c r="J28" s="1081"/>
      <c r="K28" s="1084"/>
      <c r="L28" s="1087"/>
      <c r="M28" s="1072"/>
      <c r="N28" s="1072"/>
      <c r="O28" s="1072"/>
      <c r="P28" s="1072"/>
      <c r="Q28" s="1072"/>
      <c r="R28" s="1075"/>
    </row>
    <row r="29" spans="1:18">
      <c r="A29" s="62"/>
      <c r="B29" s="39"/>
      <c r="C29" s="39"/>
      <c r="D29" s="40"/>
      <c r="E29" s="40"/>
      <c r="F29" s="39"/>
      <c r="G29" s="39"/>
      <c r="H29" s="39"/>
      <c r="I29" s="63"/>
      <c r="J29" s="63"/>
      <c r="K29" s="63"/>
      <c r="L29" s="63"/>
      <c r="M29" s="64"/>
      <c r="N29" s="64"/>
      <c r="O29" s="38"/>
      <c r="Q29" s="64"/>
      <c r="R29" s="61"/>
    </row>
    <row r="30" spans="1:18">
      <c r="A30" s="74" t="s">
        <v>354</v>
      </c>
      <c r="B30" s="73" t="s">
        <v>184</v>
      </c>
      <c r="C30" s="68">
        <v>321</v>
      </c>
      <c r="D30" s="75" t="s">
        <v>169</v>
      </c>
      <c r="E30" s="69" t="s">
        <v>170</v>
      </c>
      <c r="F30" s="70">
        <v>45067</v>
      </c>
      <c r="G30" s="71">
        <f t="shared" ref="G30:G36" si="1">F30+1</f>
        <v>45068</v>
      </c>
      <c r="H30" s="70">
        <f>F30+4</f>
        <v>45071</v>
      </c>
      <c r="I30" s="1346" t="s">
        <v>511</v>
      </c>
      <c r="J30" s="1082" t="s">
        <v>498</v>
      </c>
      <c r="K30" s="1082">
        <f>SUM(K22+1)</f>
        <v>319</v>
      </c>
      <c r="L30" s="1085" t="s">
        <v>179</v>
      </c>
      <c r="M30" s="1070">
        <f>SUM(M22+7)</f>
        <v>44709</v>
      </c>
      <c r="N30" s="1070">
        <f>M30+1</f>
        <v>44710</v>
      </c>
      <c r="O30" s="1351">
        <f>M30+10</f>
        <v>44719</v>
      </c>
      <c r="P30" s="1356">
        <f>M30+12</f>
        <v>44721</v>
      </c>
      <c r="Q30" s="1340">
        <f>SUM(N30+5)</f>
        <v>44715</v>
      </c>
      <c r="R30" s="1361"/>
    </row>
    <row r="31" spans="1:18">
      <c r="A31" s="74" t="s">
        <v>354</v>
      </c>
      <c r="B31" s="82" t="s">
        <v>184</v>
      </c>
      <c r="C31" s="76">
        <v>321</v>
      </c>
      <c r="D31" s="83" t="s">
        <v>169</v>
      </c>
      <c r="E31" s="77" t="s">
        <v>176</v>
      </c>
      <c r="F31" s="78">
        <v>45070</v>
      </c>
      <c r="G31" s="79">
        <f t="shared" si="1"/>
        <v>45071</v>
      </c>
      <c r="H31" s="78">
        <f>F31+1</f>
        <v>45071</v>
      </c>
      <c r="I31" s="1347"/>
      <c r="J31" s="1083"/>
      <c r="K31" s="1083"/>
      <c r="L31" s="1086"/>
      <c r="M31" s="1071"/>
      <c r="N31" s="1071"/>
      <c r="O31" s="1352"/>
      <c r="P31" s="1357"/>
      <c r="Q31" s="1341"/>
      <c r="R31" s="1362"/>
    </row>
    <row r="32" spans="1:18">
      <c r="A32" s="84" t="s">
        <v>512</v>
      </c>
      <c r="B32" s="85" t="s">
        <v>182</v>
      </c>
      <c r="C32" s="86">
        <v>321</v>
      </c>
      <c r="D32" s="87" t="s">
        <v>169</v>
      </c>
      <c r="E32" s="88" t="s">
        <v>180</v>
      </c>
      <c r="F32" s="89">
        <v>45069</v>
      </c>
      <c r="G32" s="90">
        <f t="shared" si="1"/>
        <v>45070</v>
      </c>
      <c r="H32" s="89">
        <f>F32+4</f>
        <v>45073</v>
      </c>
      <c r="I32" s="1347"/>
      <c r="J32" s="1083"/>
      <c r="K32" s="1083"/>
      <c r="L32" s="1086"/>
      <c r="M32" s="1071"/>
      <c r="N32" s="1071"/>
      <c r="O32" s="1352"/>
      <c r="P32" s="1357"/>
      <c r="Q32" s="1341"/>
      <c r="R32" s="1362"/>
    </row>
    <row r="33" spans="1:21">
      <c r="A33" s="92" t="s">
        <v>505</v>
      </c>
      <c r="B33" s="86" t="s">
        <v>513</v>
      </c>
      <c r="C33" s="86">
        <v>319</v>
      </c>
      <c r="D33" s="93" t="s">
        <v>179</v>
      </c>
      <c r="E33" s="88" t="s">
        <v>180</v>
      </c>
      <c r="F33" s="89">
        <v>45070</v>
      </c>
      <c r="G33" s="90">
        <f t="shared" si="1"/>
        <v>45071</v>
      </c>
      <c r="H33" s="89">
        <f>F33+2</f>
        <v>45072</v>
      </c>
      <c r="I33" s="1347"/>
      <c r="J33" s="1083"/>
      <c r="K33" s="1083"/>
      <c r="L33" s="1086"/>
      <c r="M33" s="1071"/>
      <c r="N33" s="1071"/>
      <c r="O33" s="1352"/>
      <c r="P33" s="1357"/>
      <c r="Q33" s="1341"/>
      <c r="R33" s="1362"/>
    </row>
    <row r="34" spans="1:21">
      <c r="A34" s="84" t="s">
        <v>370</v>
      </c>
      <c r="B34" s="85" t="s">
        <v>168</v>
      </c>
      <c r="C34" s="86">
        <v>321</v>
      </c>
      <c r="D34" s="87" t="s">
        <v>169</v>
      </c>
      <c r="E34" s="88" t="s">
        <v>180</v>
      </c>
      <c r="F34" s="89">
        <v>45072</v>
      </c>
      <c r="G34" s="90">
        <f t="shared" si="1"/>
        <v>45073</v>
      </c>
      <c r="H34" s="89">
        <f>F34+2</f>
        <v>45074</v>
      </c>
      <c r="I34" s="1347"/>
      <c r="J34" s="1083"/>
      <c r="K34" s="1083"/>
      <c r="L34" s="1086"/>
      <c r="M34" s="1071"/>
      <c r="N34" s="1071"/>
      <c r="O34" s="1352"/>
      <c r="P34" s="1357"/>
      <c r="Q34" s="1341"/>
      <c r="R34" s="1362"/>
    </row>
    <row r="35" spans="1:21">
      <c r="A35" s="104" t="s">
        <v>514</v>
      </c>
      <c r="B35" s="105" t="s">
        <v>178</v>
      </c>
      <c r="C35" s="94">
        <v>320</v>
      </c>
      <c r="D35" s="106" t="s">
        <v>179</v>
      </c>
      <c r="E35" s="95" t="s">
        <v>187</v>
      </c>
      <c r="F35" s="96">
        <v>45071</v>
      </c>
      <c r="G35" s="97">
        <f t="shared" si="1"/>
        <v>45072</v>
      </c>
      <c r="H35" s="96">
        <f>F35+1</f>
        <v>45072</v>
      </c>
      <c r="I35" s="1347"/>
      <c r="J35" s="1083"/>
      <c r="K35" s="1083"/>
      <c r="L35" s="1086"/>
      <c r="M35" s="1071"/>
      <c r="N35" s="1071"/>
      <c r="O35" s="1352"/>
      <c r="P35" s="1357"/>
      <c r="Q35" s="1341"/>
      <c r="R35" s="1362"/>
    </row>
    <row r="36" spans="1:21">
      <c r="A36" s="99" t="s">
        <v>502</v>
      </c>
      <c r="B36" s="107" t="s">
        <v>503</v>
      </c>
      <c r="C36" s="100">
        <v>321</v>
      </c>
      <c r="D36" s="108" t="s">
        <v>179</v>
      </c>
      <c r="E36" s="101" t="s">
        <v>187</v>
      </c>
      <c r="F36" s="102">
        <v>45069</v>
      </c>
      <c r="G36" s="103">
        <f t="shared" si="1"/>
        <v>45070</v>
      </c>
      <c r="H36" s="102">
        <f>F36+1</f>
        <v>45070</v>
      </c>
      <c r="I36" s="1348"/>
      <c r="J36" s="1084"/>
      <c r="K36" s="1084"/>
      <c r="L36" s="1087"/>
      <c r="M36" s="1072"/>
      <c r="N36" s="1072"/>
      <c r="O36" s="1353"/>
      <c r="P36" s="1358"/>
      <c r="Q36" s="1342"/>
      <c r="R36" s="1363"/>
    </row>
    <row r="37" spans="1:21">
      <c r="A37" s="104"/>
      <c r="B37" s="94"/>
      <c r="C37" s="94"/>
      <c r="D37" s="106"/>
      <c r="E37" s="94"/>
      <c r="F37" s="96"/>
      <c r="G37" s="96"/>
      <c r="H37" s="96"/>
      <c r="I37" s="38"/>
      <c r="J37" s="38"/>
      <c r="K37" s="38"/>
      <c r="L37" s="38"/>
      <c r="M37" s="124"/>
      <c r="N37" s="124"/>
      <c r="O37" s="124"/>
      <c r="Q37" s="64"/>
      <c r="R37" s="61"/>
    </row>
    <row r="38" spans="1:21">
      <c r="A38" s="299" t="s">
        <v>224</v>
      </c>
      <c r="B38" s="73" t="s">
        <v>184</v>
      </c>
      <c r="C38" s="68">
        <v>322</v>
      </c>
      <c r="D38" s="75" t="s">
        <v>169</v>
      </c>
      <c r="E38" s="69" t="s">
        <v>170</v>
      </c>
      <c r="F38" s="70">
        <v>45074</v>
      </c>
      <c r="G38" s="71">
        <f t="shared" ref="G38:G44" si="2">F38+1</f>
        <v>45075</v>
      </c>
      <c r="H38" s="72">
        <f>F38+4</f>
        <v>45078</v>
      </c>
      <c r="I38" s="1076" t="s">
        <v>189</v>
      </c>
      <c r="J38" s="1079" t="s">
        <v>498</v>
      </c>
      <c r="K38" s="1082">
        <f>SUM(K30+1)</f>
        <v>320</v>
      </c>
      <c r="L38" s="1085" t="s">
        <v>179</v>
      </c>
      <c r="M38" s="1070">
        <f>SUM(M30+7)</f>
        <v>44716</v>
      </c>
      <c r="N38" s="1070">
        <f>M38+1</f>
        <v>44717</v>
      </c>
      <c r="O38" s="1351">
        <f>M38+10</f>
        <v>44726</v>
      </c>
      <c r="P38" s="1351">
        <f>M38+12</f>
        <v>44728</v>
      </c>
      <c r="Q38" s="1351">
        <f>SUM(N38+5)</f>
        <v>44722</v>
      </c>
      <c r="R38" s="1073"/>
    </row>
    <row r="39" spans="1:21">
      <c r="A39" s="81" t="s">
        <v>224</v>
      </c>
      <c r="B39" s="82" t="s">
        <v>184</v>
      </c>
      <c r="C39" s="76">
        <v>322</v>
      </c>
      <c r="D39" s="83" t="s">
        <v>169</v>
      </c>
      <c r="E39" s="77" t="s">
        <v>176</v>
      </c>
      <c r="F39" s="78">
        <v>45077</v>
      </c>
      <c r="G39" s="79">
        <f t="shared" si="2"/>
        <v>45078</v>
      </c>
      <c r="H39" s="80">
        <f>F39+1</f>
        <v>45078</v>
      </c>
      <c r="I39" s="1077"/>
      <c r="J39" s="1080"/>
      <c r="K39" s="1083"/>
      <c r="L39" s="1086"/>
      <c r="M39" s="1071"/>
      <c r="N39" s="1071"/>
      <c r="O39" s="1352"/>
      <c r="P39" s="1352"/>
      <c r="Q39" s="1352"/>
      <c r="R39" s="1074"/>
    </row>
    <row r="40" spans="1:21">
      <c r="A40" s="84" t="s">
        <v>499</v>
      </c>
      <c r="B40" s="85" t="s">
        <v>182</v>
      </c>
      <c r="C40" s="86">
        <v>322</v>
      </c>
      <c r="D40" s="87" t="s">
        <v>169</v>
      </c>
      <c r="E40" s="88" t="s">
        <v>180</v>
      </c>
      <c r="F40" s="89">
        <v>45076</v>
      </c>
      <c r="G40" s="90">
        <f t="shared" si="2"/>
        <v>45077</v>
      </c>
      <c r="H40" s="91">
        <f>F40+4</f>
        <v>45080</v>
      </c>
      <c r="I40" s="1077"/>
      <c r="J40" s="1080"/>
      <c r="K40" s="1083"/>
      <c r="L40" s="1086"/>
      <c r="M40" s="1071"/>
      <c r="N40" s="1071"/>
      <c r="O40" s="1352"/>
      <c r="P40" s="1352"/>
      <c r="Q40" s="1352"/>
      <c r="R40" s="1074"/>
    </row>
    <row r="41" spans="1:21">
      <c r="A41" s="295" t="s">
        <v>497</v>
      </c>
      <c r="B41" s="86" t="s">
        <v>498</v>
      </c>
      <c r="C41" s="86">
        <v>322</v>
      </c>
      <c r="D41" s="93" t="s">
        <v>356</v>
      </c>
      <c r="E41" s="88" t="s">
        <v>180</v>
      </c>
      <c r="F41" s="89">
        <v>45077</v>
      </c>
      <c r="G41" s="90">
        <f t="shared" si="2"/>
        <v>45078</v>
      </c>
      <c r="H41" s="91">
        <f>F41+2</f>
        <v>45079</v>
      </c>
      <c r="I41" s="1077"/>
      <c r="J41" s="1080"/>
      <c r="K41" s="1083"/>
      <c r="L41" s="1086"/>
      <c r="M41" s="1071"/>
      <c r="N41" s="1071"/>
      <c r="O41" s="1352"/>
      <c r="P41" s="1352"/>
      <c r="Q41" s="1352"/>
      <c r="R41" s="1074"/>
    </row>
    <row r="42" spans="1:21">
      <c r="A42" s="84" t="s">
        <v>371</v>
      </c>
      <c r="B42" s="85" t="s">
        <v>168</v>
      </c>
      <c r="C42" s="86">
        <v>322</v>
      </c>
      <c r="D42" s="87" t="s">
        <v>169</v>
      </c>
      <c r="E42" s="88" t="s">
        <v>180</v>
      </c>
      <c r="F42" s="89">
        <v>45079</v>
      </c>
      <c r="G42" s="90">
        <f t="shared" si="2"/>
        <v>45080</v>
      </c>
      <c r="H42" s="91">
        <f>F42+2</f>
        <v>45081</v>
      </c>
      <c r="I42" s="1077"/>
      <c r="J42" s="1080"/>
      <c r="K42" s="1083"/>
      <c r="L42" s="1086"/>
      <c r="M42" s="1071"/>
      <c r="N42" s="1071"/>
      <c r="O42" s="1352"/>
      <c r="P42" s="1352"/>
      <c r="Q42" s="1352"/>
      <c r="R42" s="1074"/>
    </row>
    <row r="43" spans="1:21">
      <c r="A43" s="104" t="s">
        <v>515</v>
      </c>
      <c r="B43" s="105" t="s">
        <v>178</v>
      </c>
      <c r="C43" s="94">
        <v>321</v>
      </c>
      <c r="D43" s="106" t="s">
        <v>179</v>
      </c>
      <c r="E43" s="95" t="s">
        <v>187</v>
      </c>
      <c r="F43" s="96">
        <v>45078</v>
      </c>
      <c r="G43" s="97">
        <f t="shared" si="2"/>
        <v>45079</v>
      </c>
      <c r="H43" s="98">
        <f>F43+1</f>
        <v>45079</v>
      </c>
      <c r="I43" s="1077"/>
      <c r="J43" s="1080"/>
      <c r="K43" s="1083"/>
      <c r="L43" s="1086"/>
      <c r="M43" s="1071"/>
      <c r="N43" s="1071"/>
      <c r="O43" s="1352"/>
      <c r="P43" s="1352"/>
      <c r="Q43" s="1352"/>
      <c r="R43" s="1074"/>
    </row>
    <row r="44" spans="1:21">
      <c r="A44" s="298" t="s">
        <v>502</v>
      </c>
      <c r="B44" s="107" t="s">
        <v>503</v>
      </c>
      <c r="C44" s="100">
        <v>322</v>
      </c>
      <c r="D44" s="108" t="s">
        <v>179</v>
      </c>
      <c r="E44" s="101" t="s">
        <v>187</v>
      </c>
      <c r="F44" s="102">
        <v>45076</v>
      </c>
      <c r="G44" s="103">
        <f t="shared" si="2"/>
        <v>45077</v>
      </c>
      <c r="H44" s="281">
        <f>F44+1</f>
        <v>45077</v>
      </c>
      <c r="I44" s="1078"/>
      <c r="J44" s="1081"/>
      <c r="K44" s="1084"/>
      <c r="L44" s="1087"/>
      <c r="M44" s="1072"/>
      <c r="N44" s="1072"/>
      <c r="O44" s="1353"/>
      <c r="P44" s="1353"/>
      <c r="Q44" s="1353"/>
      <c r="R44" s="1075"/>
    </row>
    <row r="47" spans="1:21">
      <c r="A47" s="13" t="s">
        <v>234</v>
      </c>
      <c r="B47" s="14"/>
      <c r="C47" s="14"/>
      <c r="D47" s="14"/>
      <c r="E47" s="15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"/>
    </row>
    <row r="48" spans="1:21">
      <c r="A48" s="1"/>
      <c r="B48" s="1"/>
      <c r="C48" s="1"/>
      <c r="D48" s="5"/>
      <c r="E48" s="16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>
      <c r="A49" s="1105" t="s">
        <v>235</v>
      </c>
      <c r="B49" s="1106"/>
      <c r="C49" s="1106"/>
      <c r="D49" s="1106"/>
      <c r="E49" s="1106"/>
      <c r="F49" s="1107"/>
      <c r="G49" s="1350" t="s">
        <v>236</v>
      </c>
      <c r="H49" s="1350"/>
      <c r="I49" s="1350"/>
      <c r="J49" s="1350"/>
      <c r="K49" s="1350"/>
      <c r="L49" s="1350"/>
      <c r="M49" s="1350"/>
      <c r="N49" s="1350"/>
      <c r="O49" s="1350"/>
      <c r="P49" s="1350"/>
      <c r="Q49" s="1350"/>
      <c r="R49" s="1350"/>
      <c r="S49" s="1350"/>
      <c r="T49" s="1350"/>
      <c r="U49" s="1350"/>
    </row>
    <row r="50" spans="1:21">
      <c r="A50" s="1088" t="s">
        <v>516</v>
      </c>
      <c r="B50" s="1089"/>
      <c r="C50" s="1089"/>
      <c r="D50" s="1089"/>
      <c r="E50" s="1089"/>
      <c r="F50" s="1090"/>
      <c r="G50" s="1350" t="s">
        <v>517</v>
      </c>
      <c r="H50" s="1350"/>
      <c r="I50" s="1350"/>
      <c r="J50" s="1350"/>
      <c r="K50" s="1350"/>
      <c r="L50" s="1350"/>
      <c r="M50" s="1350"/>
      <c r="N50" s="1350"/>
      <c r="O50" s="1350"/>
      <c r="P50" s="1350"/>
      <c r="Q50" s="1350"/>
      <c r="R50" s="1350"/>
      <c r="S50" s="1350"/>
      <c r="T50" s="1350"/>
      <c r="U50" s="1350"/>
    </row>
    <row r="51" spans="1:21">
      <c r="A51" s="1349" t="s">
        <v>82</v>
      </c>
      <c r="B51" s="1106"/>
      <c r="C51" s="1106"/>
      <c r="D51" s="1106"/>
      <c r="E51" s="1106"/>
      <c r="F51" s="1107"/>
      <c r="G51" s="1350" t="s">
        <v>518</v>
      </c>
      <c r="H51" s="1350"/>
      <c r="I51" s="1350"/>
      <c r="J51" s="1350"/>
      <c r="K51" s="1350"/>
      <c r="L51" s="1350"/>
      <c r="M51" s="1350"/>
      <c r="N51" s="1350"/>
      <c r="O51" s="1350"/>
      <c r="P51" s="1350"/>
      <c r="Q51" s="1350"/>
      <c r="R51" s="1350"/>
      <c r="S51" s="1350"/>
      <c r="T51" s="1350"/>
      <c r="U51" s="1350"/>
    </row>
    <row r="52" spans="1:21">
      <c r="A52" s="1349" t="s">
        <v>519</v>
      </c>
      <c r="B52" s="1106"/>
      <c r="C52" s="1106"/>
      <c r="D52" s="1106"/>
      <c r="E52" s="1106"/>
      <c r="F52" s="1107"/>
      <c r="G52" s="1350" t="s">
        <v>520</v>
      </c>
      <c r="H52" s="1350"/>
      <c r="I52" s="1350"/>
      <c r="J52" s="1350"/>
      <c r="K52" s="1350"/>
      <c r="L52" s="1350"/>
      <c r="M52" s="1350"/>
      <c r="N52" s="1350"/>
      <c r="O52" s="1350"/>
      <c r="P52" s="1350"/>
      <c r="Q52" s="1350"/>
      <c r="R52" s="1350"/>
      <c r="S52" s="1350"/>
      <c r="T52" s="1350"/>
      <c r="U52" s="1350"/>
    </row>
  </sheetData>
  <mergeCells count="67">
    <mergeCell ref="Q22:Q28"/>
    <mergeCell ref="R22:R28"/>
    <mergeCell ref="Q30:Q36"/>
    <mergeCell ref="R30:R36"/>
    <mergeCell ref="Q38:Q44"/>
    <mergeCell ref="R38:R44"/>
    <mergeCell ref="R4:R5"/>
    <mergeCell ref="Q6:Q12"/>
    <mergeCell ref="R6:R12"/>
    <mergeCell ref="Q14:Q20"/>
    <mergeCell ref="R14:R20"/>
    <mergeCell ref="P6:P12"/>
    <mergeCell ref="P14:P20"/>
    <mergeCell ref="P22:P28"/>
    <mergeCell ref="P30:P36"/>
    <mergeCell ref="P38:P44"/>
    <mergeCell ref="J4:L5"/>
    <mergeCell ref="M4:N4"/>
    <mergeCell ref="A3:H3"/>
    <mergeCell ref="A4:A5"/>
    <mergeCell ref="B4:D5"/>
    <mergeCell ref="E4:E5"/>
    <mergeCell ref="F4:G4"/>
    <mergeCell ref="I4:I5"/>
    <mergeCell ref="O6:O12"/>
    <mergeCell ref="I14:I20"/>
    <mergeCell ref="J14:J20"/>
    <mergeCell ref="K14:K20"/>
    <mergeCell ref="L14:L20"/>
    <mergeCell ref="M14:M20"/>
    <mergeCell ref="N14:N20"/>
    <mergeCell ref="I6:I12"/>
    <mergeCell ref="J6:J12"/>
    <mergeCell ref="K6:K12"/>
    <mergeCell ref="L6:L12"/>
    <mergeCell ref="M6:M12"/>
    <mergeCell ref="N6:N12"/>
    <mergeCell ref="O14:O20"/>
    <mergeCell ref="O22:O28"/>
    <mergeCell ref="I30:I36"/>
    <mergeCell ref="J30:J36"/>
    <mergeCell ref="K30:K36"/>
    <mergeCell ref="L30:L36"/>
    <mergeCell ref="M30:M36"/>
    <mergeCell ref="N30:N36"/>
    <mergeCell ref="N22:N28"/>
    <mergeCell ref="O30:O36"/>
    <mergeCell ref="I22:I28"/>
    <mergeCell ref="J22:J28"/>
    <mergeCell ref="K22:K28"/>
    <mergeCell ref="L22:L28"/>
    <mergeCell ref="M22:M28"/>
    <mergeCell ref="A51:F51"/>
    <mergeCell ref="G51:U51"/>
    <mergeCell ref="A52:F52"/>
    <mergeCell ref="G52:U52"/>
    <mergeCell ref="N38:N44"/>
    <mergeCell ref="A50:F50"/>
    <mergeCell ref="G50:U50"/>
    <mergeCell ref="O38:O44"/>
    <mergeCell ref="A49:F49"/>
    <mergeCell ref="G49:U49"/>
    <mergeCell ref="I38:I44"/>
    <mergeCell ref="J38:J44"/>
    <mergeCell ref="K38:K44"/>
    <mergeCell ref="L38:L44"/>
    <mergeCell ref="M38:M44"/>
  </mergeCells>
  <pageMargins left="0.7" right="0.7" top="0.75" bottom="0.75" header="0.3" footer="0.3"/>
  <pageSetup orientation="portrait" r:id="rId1"/>
  <headerFooter>
    <oddFooter>&amp;L&amp;1#&amp;"Calibri"&amp;10 Sensitivity: Internal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CA02F-E2C6-4D5F-A5EB-E959AA6AD666}">
  <dimension ref="A1:AD107"/>
  <sheetViews>
    <sheetView topLeftCell="A37" workbookViewId="0">
      <selection activeCell="A53" sqref="A53:H53"/>
    </sheetView>
  </sheetViews>
  <sheetFormatPr defaultRowHeight="15"/>
  <cols>
    <col min="1" max="1" width="64.28515625" customWidth="1"/>
    <col min="9" max="9" width="20.7109375" customWidth="1"/>
    <col min="10" max="11" width="6" customWidth="1"/>
    <col min="12" max="12" width="6.85546875" customWidth="1"/>
    <col min="16" max="16" width="20.42578125" customWidth="1"/>
    <col min="22" max="22" width="13.7109375" customWidth="1"/>
    <col min="23" max="23" width="27" customWidth="1"/>
    <col min="25" max="25" width="42.42578125" customWidth="1"/>
  </cols>
  <sheetData>
    <row r="1" spans="1:25" ht="24.75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4.75">
      <c r="A2" s="4" t="s">
        <v>148</v>
      </c>
      <c r="B2" s="3" t="s">
        <v>521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350" t="s">
        <v>522</v>
      </c>
      <c r="Q2" s="1"/>
      <c r="R2" s="1"/>
      <c r="S2" s="1"/>
      <c r="T2" s="1"/>
      <c r="U2" s="1"/>
      <c r="V2" s="1"/>
      <c r="W2" s="1"/>
      <c r="X2" s="1"/>
      <c r="Y2" s="1"/>
    </row>
    <row r="3" spans="1:25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326" t="s">
        <v>423</v>
      </c>
      <c r="Q3" s="325"/>
      <c r="R3" s="325"/>
      <c r="S3" s="325"/>
      <c r="T3" s="325"/>
      <c r="U3" s="325"/>
      <c r="V3" s="325"/>
      <c r="W3" s="325"/>
      <c r="X3" s="325"/>
      <c r="Y3" s="1"/>
    </row>
    <row r="4" spans="1:25" ht="15.75">
      <c r="A4" s="1122" t="s">
        <v>523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>
        <v>27</v>
      </c>
      <c r="W4" s="19">
        <v>5</v>
      </c>
      <c r="X4" s="19">
        <v>28</v>
      </c>
      <c r="Y4" s="8"/>
    </row>
    <row r="5" spans="1:25" ht="27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425</v>
      </c>
      <c r="J5" s="1139" t="s">
        <v>152</v>
      </c>
      <c r="K5" s="1129"/>
      <c r="L5" s="1130"/>
      <c r="M5" s="1143" t="s">
        <v>395</v>
      </c>
      <c r="N5" s="1143"/>
      <c r="O5" s="235"/>
      <c r="P5" s="1134" t="s">
        <v>524</v>
      </c>
      <c r="Q5" s="1139" t="s">
        <v>152</v>
      </c>
      <c r="R5" s="1129"/>
      <c r="S5" s="1130"/>
      <c r="T5" s="1143" t="s">
        <v>398</v>
      </c>
      <c r="U5" s="1143"/>
      <c r="V5" s="1144"/>
      <c r="W5" s="1144"/>
      <c r="X5" s="1144"/>
      <c r="Y5" s="1117" t="s">
        <v>157</v>
      </c>
    </row>
    <row r="6" spans="1:25" ht="30.75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8"/>
      <c r="J6" s="1140"/>
      <c r="K6" s="1141"/>
      <c r="L6" s="1142"/>
      <c r="M6" s="270" t="s">
        <v>158</v>
      </c>
      <c r="N6" s="270" t="s">
        <v>159</v>
      </c>
      <c r="O6" s="270" t="s">
        <v>427</v>
      </c>
      <c r="P6" s="1138"/>
      <c r="Q6" s="1140"/>
      <c r="R6" s="1141"/>
      <c r="S6" s="1142"/>
      <c r="T6" s="270" t="s">
        <v>158</v>
      </c>
      <c r="U6" s="270" t="s">
        <v>159</v>
      </c>
      <c r="V6" s="240" t="s">
        <v>341</v>
      </c>
      <c r="W6" s="746" t="s">
        <v>525</v>
      </c>
      <c r="X6" s="239"/>
      <c r="Y6" s="1118"/>
    </row>
    <row r="7" spans="1:25">
      <c r="A7" s="556"/>
      <c r="B7" s="94"/>
      <c r="C7" s="557" t="s">
        <v>149</v>
      </c>
      <c r="D7" s="557" t="s">
        <v>149</v>
      </c>
      <c r="E7" s="542" t="s">
        <v>149</v>
      </c>
      <c r="F7" s="542"/>
      <c r="G7" s="542"/>
      <c r="H7" s="542"/>
      <c r="I7" s="310"/>
      <c r="J7" s="310"/>
      <c r="K7" s="310"/>
      <c r="L7" s="310"/>
      <c r="M7" s="542" t="s">
        <v>149</v>
      </c>
      <c r="N7" s="542" t="s">
        <v>149</v>
      </c>
      <c r="O7" s="606" t="s">
        <v>149</v>
      </c>
      <c r="P7" s="650"/>
      <c r="Q7" s="650"/>
      <c r="R7" s="650"/>
      <c r="S7" s="650"/>
      <c r="T7" s="650" t="s">
        <v>149</v>
      </c>
      <c r="U7" s="312"/>
      <c r="V7" s="390"/>
      <c r="W7" s="312"/>
      <c r="X7" s="312"/>
      <c r="Y7" s="312"/>
    </row>
    <row r="8" spans="1:25">
      <c r="A8" s="447" t="s">
        <v>167</v>
      </c>
      <c r="B8" s="282" t="s">
        <v>168</v>
      </c>
      <c r="C8" s="282">
        <v>439</v>
      </c>
      <c r="D8" s="584" t="s">
        <v>169</v>
      </c>
      <c r="E8" s="741" t="s">
        <v>170</v>
      </c>
      <c r="F8" s="70">
        <v>45557</v>
      </c>
      <c r="G8" s="71">
        <f>F8+1</f>
        <v>45558</v>
      </c>
      <c r="H8" s="72">
        <f>F8+4</f>
        <v>45561</v>
      </c>
      <c r="I8" s="1182" t="s">
        <v>400</v>
      </c>
      <c r="J8" s="1185" t="s">
        <v>401</v>
      </c>
      <c r="K8" s="1188">
        <v>439</v>
      </c>
      <c r="L8" s="1191" t="s">
        <v>169</v>
      </c>
      <c r="M8" s="1216">
        <v>45567</v>
      </c>
      <c r="N8" s="1197">
        <f>SUM(M8+1)</f>
        <v>45568</v>
      </c>
      <c r="O8" s="1200">
        <v>45576</v>
      </c>
      <c r="P8" s="1263" t="s">
        <v>526</v>
      </c>
      <c r="Q8" s="1266" t="s">
        <v>527</v>
      </c>
      <c r="R8" s="1248">
        <v>440</v>
      </c>
      <c r="S8" s="1251" t="s">
        <v>179</v>
      </c>
      <c r="T8" s="1235">
        <v>45581</v>
      </c>
      <c r="U8" s="1367">
        <f>SUM(T8+1)</f>
        <v>45582</v>
      </c>
      <c r="V8" s="1370">
        <f>SUM(U8+17)</f>
        <v>45599</v>
      </c>
      <c r="W8" s="1367">
        <f>SUM(V8-2)</f>
        <v>45597</v>
      </c>
      <c r="X8" s="1367"/>
      <c r="Y8" s="1364" t="s">
        <v>528</v>
      </c>
    </row>
    <row r="9" spans="1:25">
      <c r="A9" s="448" t="s">
        <v>175</v>
      </c>
      <c r="B9" s="282" t="s">
        <v>168</v>
      </c>
      <c r="C9" s="282">
        <v>439</v>
      </c>
      <c r="D9" s="584" t="s">
        <v>169</v>
      </c>
      <c r="E9" s="742" t="s">
        <v>176</v>
      </c>
      <c r="F9" s="78">
        <v>45560</v>
      </c>
      <c r="G9" s="79">
        <f t="shared" ref="G9" si="0">F9+1</f>
        <v>45561</v>
      </c>
      <c r="H9" s="80">
        <f>F9+1</f>
        <v>45561</v>
      </c>
      <c r="I9" s="1183"/>
      <c r="J9" s="1186"/>
      <c r="K9" s="1189"/>
      <c r="L9" s="1192"/>
      <c r="M9" s="1146"/>
      <c r="N9" s="1198"/>
      <c r="O9" s="1201"/>
      <c r="P9" s="1264"/>
      <c r="Q9" s="1267"/>
      <c r="R9" s="1249"/>
      <c r="S9" s="1252"/>
      <c r="T9" s="1291"/>
      <c r="U9" s="1368"/>
      <c r="V9" s="1371"/>
      <c r="W9" s="1368"/>
      <c r="X9" s="1368"/>
      <c r="Y9" s="1365"/>
    </row>
    <row r="10" spans="1:25">
      <c r="A10" s="808" t="s">
        <v>177</v>
      </c>
      <c r="B10" s="722" t="s">
        <v>178</v>
      </c>
      <c r="C10" s="722">
        <v>436</v>
      </c>
      <c r="D10" s="809" t="s">
        <v>179</v>
      </c>
      <c r="E10" s="807" t="s">
        <v>180</v>
      </c>
      <c r="F10" s="804">
        <v>45557</v>
      </c>
      <c r="G10" s="805">
        <f>F10+1</f>
        <v>45558</v>
      </c>
      <c r="H10" s="806">
        <f>F10+4</f>
        <v>45561</v>
      </c>
      <c r="I10" s="1183"/>
      <c r="J10" s="1186"/>
      <c r="K10" s="1189"/>
      <c r="L10" s="1192"/>
      <c r="M10" s="1146"/>
      <c r="N10" s="1198"/>
      <c r="O10" s="1201"/>
      <c r="P10" s="1264"/>
      <c r="Q10" s="1267"/>
      <c r="R10" s="1249"/>
      <c r="S10" s="1252"/>
      <c r="T10" s="1291"/>
      <c r="U10" s="1368"/>
      <c r="V10" s="1371"/>
      <c r="W10" s="1368"/>
      <c r="X10" s="1368"/>
      <c r="Y10" s="1365"/>
    </row>
    <row r="11" spans="1:25">
      <c r="A11" s="810" t="s">
        <v>181</v>
      </c>
      <c r="B11" s="722" t="s">
        <v>182</v>
      </c>
      <c r="C11" s="722">
        <v>437</v>
      </c>
      <c r="D11" s="809" t="s">
        <v>179</v>
      </c>
      <c r="E11" s="807" t="s">
        <v>180</v>
      </c>
      <c r="F11" s="804">
        <v>45558</v>
      </c>
      <c r="G11" s="805">
        <f>F11+1</f>
        <v>45559</v>
      </c>
      <c r="H11" s="806">
        <f>F11+2</f>
        <v>45560</v>
      </c>
      <c r="I11" s="1183"/>
      <c r="J11" s="1186"/>
      <c r="K11" s="1189"/>
      <c r="L11" s="1192"/>
      <c r="M11" s="1146"/>
      <c r="N11" s="1198"/>
      <c r="O11" s="1201"/>
      <c r="P11" s="1264"/>
      <c r="Q11" s="1267"/>
      <c r="R11" s="1249"/>
      <c r="S11" s="1252"/>
      <c r="T11" s="1291"/>
      <c r="U11" s="1368"/>
      <c r="V11" s="1371"/>
      <c r="W11" s="1368"/>
      <c r="X11" s="1368"/>
      <c r="Y11" s="1365"/>
    </row>
    <row r="12" spans="1:25">
      <c r="A12" s="449" t="s">
        <v>183</v>
      </c>
      <c r="B12" s="439" t="s">
        <v>184</v>
      </c>
      <c r="C12" s="439">
        <v>439</v>
      </c>
      <c r="D12" s="588" t="s">
        <v>169</v>
      </c>
      <c r="E12" s="554" t="s">
        <v>180</v>
      </c>
      <c r="F12" s="89">
        <v>45562</v>
      </c>
      <c r="G12" s="90">
        <f>F12+1</f>
        <v>45563</v>
      </c>
      <c r="H12" s="89">
        <f>F12+2</f>
        <v>45564</v>
      </c>
      <c r="I12" s="1183"/>
      <c r="J12" s="1186"/>
      <c r="K12" s="1189"/>
      <c r="L12" s="1192"/>
      <c r="M12" s="1146"/>
      <c r="N12" s="1198"/>
      <c r="O12" s="1201"/>
      <c r="P12" s="1264"/>
      <c r="Q12" s="1267"/>
      <c r="R12" s="1249"/>
      <c r="S12" s="1252"/>
      <c r="T12" s="1291"/>
      <c r="U12" s="1368"/>
      <c r="V12" s="1371"/>
      <c r="W12" s="1368"/>
      <c r="X12" s="1368"/>
      <c r="Y12" s="1365"/>
    </row>
    <row r="13" spans="1:25">
      <c r="A13" s="450" t="s">
        <v>185</v>
      </c>
      <c r="B13" s="440" t="s">
        <v>186</v>
      </c>
      <c r="C13" s="440">
        <v>439</v>
      </c>
      <c r="D13" s="590" t="s">
        <v>169</v>
      </c>
      <c r="E13" s="564" t="s">
        <v>187</v>
      </c>
      <c r="F13" s="96">
        <v>45558</v>
      </c>
      <c r="G13" s="97">
        <f>F13</f>
        <v>45558</v>
      </c>
      <c r="H13" s="98">
        <f>F13+1</f>
        <v>45559</v>
      </c>
      <c r="I13" s="1183"/>
      <c r="J13" s="1186"/>
      <c r="K13" s="1189"/>
      <c r="L13" s="1192"/>
      <c r="M13" s="1146"/>
      <c r="N13" s="1198"/>
      <c r="O13" s="1201"/>
      <c r="P13" s="1264"/>
      <c r="Q13" s="1267"/>
      <c r="R13" s="1249"/>
      <c r="S13" s="1252"/>
      <c r="T13" s="1291"/>
      <c r="U13" s="1368"/>
      <c r="V13" s="1371"/>
      <c r="W13" s="1368"/>
      <c r="X13" s="1368"/>
      <c r="Y13" s="1365"/>
    </row>
    <row r="14" spans="1:25">
      <c r="A14" s="451" t="s">
        <v>177</v>
      </c>
      <c r="B14" s="440" t="s">
        <v>178</v>
      </c>
      <c r="C14" s="440">
        <v>436</v>
      </c>
      <c r="D14" s="590" t="s">
        <v>179</v>
      </c>
      <c r="E14" s="565" t="s">
        <v>187</v>
      </c>
      <c r="F14" s="102">
        <v>45560</v>
      </c>
      <c r="G14" s="103">
        <f t="shared" ref="G14" si="1">F14+1</f>
        <v>45561</v>
      </c>
      <c r="H14" s="281">
        <f>F14+1</f>
        <v>45561</v>
      </c>
      <c r="I14" s="1184"/>
      <c r="J14" s="1218"/>
      <c r="K14" s="1219"/>
      <c r="L14" s="1220"/>
      <c r="M14" s="1217"/>
      <c r="N14" s="1199"/>
      <c r="O14" s="1202"/>
      <c r="P14" s="1265"/>
      <c r="Q14" s="1268"/>
      <c r="R14" s="1250"/>
      <c r="S14" s="1253"/>
      <c r="T14" s="1292"/>
      <c r="U14" s="1369"/>
      <c r="V14" s="1372"/>
      <c r="W14" s="1369"/>
      <c r="X14" s="1369"/>
      <c r="Y14" s="1366"/>
    </row>
    <row r="15" spans="1:25">
      <c r="A15" s="104"/>
      <c r="B15" s="557" t="s">
        <v>149</v>
      </c>
      <c r="C15" s="94"/>
      <c r="D15" s="94"/>
      <c r="E15" s="542" t="s">
        <v>149</v>
      </c>
      <c r="F15" s="542"/>
      <c r="G15" s="542"/>
      <c r="H15" s="542"/>
      <c r="I15" s="310"/>
      <c r="J15" s="310"/>
      <c r="K15" s="310"/>
      <c r="L15" s="310"/>
      <c r="M15" s="542" t="s">
        <v>149</v>
      </c>
      <c r="N15" s="542" t="s">
        <v>149</v>
      </c>
      <c r="O15" s="606" t="s">
        <v>149</v>
      </c>
      <c r="P15" s="650"/>
      <c r="Q15" s="650"/>
      <c r="R15" s="650"/>
      <c r="S15" s="650"/>
      <c r="T15" s="650" t="s">
        <v>149</v>
      </c>
      <c r="U15" s="312"/>
      <c r="V15" s="390"/>
      <c r="W15" s="312"/>
      <c r="X15" s="312"/>
      <c r="Y15" s="312"/>
    </row>
    <row r="16" spans="1:25">
      <c r="A16" s="74" t="s">
        <v>188</v>
      </c>
      <c r="B16" s="583" t="s">
        <v>168</v>
      </c>
      <c r="C16" s="282">
        <f>C8+1</f>
        <v>440</v>
      </c>
      <c r="D16" s="282" t="s">
        <v>169</v>
      </c>
      <c r="E16" s="562" t="s">
        <v>170</v>
      </c>
      <c r="F16" s="70">
        <f>F8+7</f>
        <v>45564</v>
      </c>
      <c r="G16" s="71">
        <f>F16+1</f>
        <v>45565</v>
      </c>
      <c r="H16" s="72">
        <f>F16+4</f>
        <v>45568</v>
      </c>
      <c r="I16" s="1182" t="s">
        <v>404</v>
      </c>
      <c r="J16" s="1185" t="s">
        <v>401</v>
      </c>
      <c r="K16" s="1188">
        <v>440</v>
      </c>
      <c r="L16" s="1191" t="s">
        <v>169</v>
      </c>
      <c r="M16" s="1216">
        <v>45574</v>
      </c>
      <c r="N16" s="1197">
        <f>SUM(M16+1)</f>
        <v>45575</v>
      </c>
      <c r="O16" s="1200">
        <f>SUM(O8+7)</f>
        <v>45583</v>
      </c>
      <c r="P16" s="945" t="s">
        <v>529</v>
      </c>
      <c r="Q16" s="948" t="s">
        <v>527</v>
      </c>
      <c r="R16" s="951">
        <v>441</v>
      </c>
      <c r="S16" s="954" t="s">
        <v>179</v>
      </c>
      <c r="T16" s="884">
        <f>SUM(T8+7)</f>
        <v>45588</v>
      </c>
      <c r="U16" s="1375">
        <f>SUM(T16+1)</f>
        <v>45589</v>
      </c>
      <c r="V16" s="1375">
        <f>SUM(U16+17)</f>
        <v>45606</v>
      </c>
      <c r="W16" s="1367">
        <f>SUM(V16-2)</f>
        <v>45604</v>
      </c>
      <c r="X16" s="1375"/>
      <c r="Y16" s="1364" t="s">
        <v>528</v>
      </c>
    </row>
    <row r="17" spans="1:25">
      <c r="A17" s="331" t="s">
        <v>188</v>
      </c>
      <c r="B17" s="728" t="s">
        <v>168</v>
      </c>
      <c r="C17" s="282">
        <f>C9+1</f>
        <v>440</v>
      </c>
      <c r="D17" s="282" t="s">
        <v>169</v>
      </c>
      <c r="E17" s="563" t="s">
        <v>176</v>
      </c>
      <c r="F17" s="78">
        <f>F9+7</f>
        <v>45567</v>
      </c>
      <c r="G17" s="79">
        <f t="shared" ref="G17" si="2">F17+1</f>
        <v>45568</v>
      </c>
      <c r="H17" s="80">
        <f>F17+1</f>
        <v>45568</v>
      </c>
      <c r="I17" s="1183"/>
      <c r="J17" s="1186"/>
      <c r="K17" s="1189"/>
      <c r="L17" s="1192"/>
      <c r="M17" s="1146"/>
      <c r="N17" s="1198"/>
      <c r="O17" s="1201"/>
      <c r="P17" s="946"/>
      <c r="Q17" s="949"/>
      <c r="R17" s="952"/>
      <c r="S17" s="955"/>
      <c r="T17" s="1201"/>
      <c r="U17" s="1376"/>
      <c r="V17" s="1376"/>
      <c r="W17" s="1368"/>
      <c r="X17" s="1376"/>
      <c r="Y17" s="1365"/>
    </row>
    <row r="18" spans="1:25">
      <c r="A18" s="84" t="s">
        <v>190</v>
      </c>
      <c r="B18" s="587" t="s">
        <v>178</v>
      </c>
      <c r="C18" s="439">
        <f>C10+1</f>
        <v>437</v>
      </c>
      <c r="D18" s="439" t="s">
        <v>179</v>
      </c>
      <c r="E18" s="554" t="s">
        <v>180</v>
      </c>
      <c r="F18" s="89">
        <f>F10+7</f>
        <v>45564</v>
      </c>
      <c r="G18" s="90">
        <f>F18+1</f>
        <v>45565</v>
      </c>
      <c r="H18" s="91">
        <f>F18+4</f>
        <v>45568</v>
      </c>
      <c r="I18" s="1183"/>
      <c r="J18" s="1186"/>
      <c r="K18" s="1189"/>
      <c r="L18" s="1192"/>
      <c r="M18" s="1146"/>
      <c r="N18" s="1198"/>
      <c r="O18" s="1201"/>
      <c r="P18" s="946"/>
      <c r="Q18" s="949"/>
      <c r="R18" s="952"/>
      <c r="S18" s="955"/>
      <c r="T18" s="1201"/>
      <c r="U18" s="1376"/>
      <c r="V18" s="1376"/>
      <c r="W18" s="1368"/>
      <c r="X18" s="1376"/>
      <c r="Y18" s="1365"/>
    </row>
    <row r="19" spans="1:25">
      <c r="A19" s="778" t="s">
        <v>191</v>
      </c>
      <c r="B19" s="724" t="s">
        <v>182</v>
      </c>
      <c r="C19" s="722">
        <f>C11+1</f>
        <v>438</v>
      </c>
      <c r="D19" s="722" t="s">
        <v>179</v>
      </c>
      <c r="E19" s="807" t="s">
        <v>180</v>
      </c>
      <c r="F19" s="804">
        <f>F11+7</f>
        <v>45565</v>
      </c>
      <c r="G19" s="805">
        <f>F19+1</f>
        <v>45566</v>
      </c>
      <c r="H19" s="806">
        <f>F19+2</f>
        <v>45567</v>
      </c>
      <c r="I19" s="1183"/>
      <c r="J19" s="1186"/>
      <c r="K19" s="1189"/>
      <c r="L19" s="1192"/>
      <c r="M19" s="1146"/>
      <c r="N19" s="1198"/>
      <c r="O19" s="1201"/>
      <c r="P19" s="946"/>
      <c r="Q19" s="949"/>
      <c r="R19" s="952"/>
      <c r="S19" s="955"/>
      <c r="T19" s="1201"/>
      <c r="U19" s="1376"/>
      <c r="V19" s="1376"/>
      <c r="W19" s="1368"/>
      <c r="X19" s="1376"/>
      <c r="Y19" s="1365"/>
    </row>
    <row r="20" spans="1:25">
      <c r="A20" s="84" t="s">
        <v>192</v>
      </c>
      <c r="B20" s="587" t="s">
        <v>184</v>
      </c>
      <c r="C20" s="439">
        <f>C12+1</f>
        <v>440</v>
      </c>
      <c r="D20" s="439" t="s">
        <v>169</v>
      </c>
      <c r="E20" s="554" t="s">
        <v>180</v>
      </c>
      <c r="F20" s="89">
        <f>F12+7</f>
        <v>45569</v>
      </c>
      <c r="G20" s="90">
        <f>F20+1</f>
        <v>45570</v>
      </c>
      <c r="H20" s="89">
        <f>F20+2</f>
        <v>45571</v>
      </c>
      <c r="I20" s="1183"/>
      <c r="J20" s="1186"/>
      <c r="K20" s="1189"/>
      <c r="L20" s="1192"/>
      <c r="M20" s="1146"/>
      <c r="N20" s="1198"/>
      <c r="O20" s="1201"/>
      <c r="P20" s="946"/>
      <c r="Q20" s="949"/>
      <c r="R20" s="952"/>
      <c r="S20" s="955"/>
      <c r="T20" s="1201"/>
      <c r="U20" s="1376"/>
      <c r="V20" s="1376"/>
      <c r="W20" s="1368"/>
      <c r="X20" s="1376"/>
      <c r="Y20" s="1365"/>
    </row>
    <row r="21" spans="1:25">
      <c r="A21" s="104" t="s">
        <v>193</v>
      </c>
      <c r="B21" s="589" t="s">
        <v>186</v>
      </c>
      <c r="C21" s="440">
        <f>C13+1</f>
        <v>440</v>
      </c>
      <c r="D21" s="440" t="s">
        <v>169</v>
      </c>
      <c r="E21" s="564" t="s">
        <v>187</v>
      </c>
      <c r="F21" s="96">
        <f>SUM(F13+7)</f>
        <v>45565</v>
      </c>
      <c r="G21" s="97">
        <f>F21</f>
        <v>45565</v>
      </c>
      <c r="H21" s="98">
        <f>F21+1</f>
        <v>45566</v>
      </c>
      <c r="I21" s="1183"/>
      <c r="J21" s="1186"/>
      <c r="K21" s="1189"/>
      <c r="L21" s="1192"/>
      <c r="M21" s="1146"/>
      <c r="N21" s="1198"/>
      <c r="O21" s="1201"/>
      <c r="P21" s="946"/>
      <c r="Q21" s="949"/>
      <c r="R21" s="952"/>
      <c r="S21" s="955"/>
      <c r="T21" s="1201"/>
      <c r="U21" s="1376"/>
      <c r="V21" s="1376"/>
      <c r="W21" s="1368"/>
      <c r="X21" s="1376"/>
      <c r="Y21" s="1365"/>
    </row>
    <row r="22" spans="1:25">
      <c r="A22" s="762" t="s">
        <v>190</v>
      </c>
      <c r="B22" s="604" t="s">
        <v>178</v>
      </c>
      <c r="C22" s="393">
        <f>C14+1</f>
        <v>437</v>
      </c>
      <c r="D22" s="393" t="s">
        <v>179</v>
      </c>
      <c r="E22" s="769" t="s">
        <v>187</v>
      </c>
      <c r="F22" s="480">
        <f>SUM(F14+4)</f>
        <v>45564</v>
      </c>
      <c r="G22" s="481">
        <f t="shared" ref="G22" si="3">F22+1</f>
        <v>45565</v>
      </c>
      <c r="H22" s="639">
        <f>F22+1</f>
        <v>45565</v>
      </c>
      <c r="I22" s="1184"/>
      <c r="J22" s="1187"/>
      <c r="K22" s="1190"/>
      <c r="L22" s="1193"/>
      <c r="M22" s="1217"/>
      <c r="N22" s="1199"/>
      <c r="O22" s="1202"/>
      <c r="P22" s="947"/>
      <c r="Q22" s="950"/>
      <c r="R22" s="953"/>
      <c r="S22" s="956"/>
      <c r="T22" s="1383"/>
      <c r="U22" s="1377"/>
      <c r="V22" s="1377"/>
      <c r="W22" s="1369"/>
      <c r="X22" s="1377"/>
      <c r="Y22" s="1366"/>
    </row>
    <row r="23" spans="1:25">
      <c r="A23" s="556"/>
      <c r="B23" s="94"/>
      <c r="C23" s="94"/>
      <c r="D23" s="94"/>
      <c r="E23" s="557" t="s">
        <v>149</v>
      </c>
      <c r="F23" s="557"/>
      <c r="G23" s="557"/>
      <c r="H23" s="557"/>
      <c r="I23" s="310"/>
      <c r="J23" s="310"/>
      <c r="K23" s="310"/>
      <c r="L23" s="310"/>
      <c r="M23" s="542" t="s">
        <v>149</v>
      </c>
      <c r="N23" s="542" t="s">
        <v>149</v>
      </c>
      <c r="O23" s="606" t="s">
        <v>149</v>
      </c>
      <c r="P23" s="650"/>
      <c r="Q23" s="650"/>
      <c r="R23" s="650"/>
      <c r="S23" s="650"/>
      <c r="T23" s="650" t="s">
        <v>149</v>
      </c>
      <c r="U23" s="312"/>
      <c r="V23" s="390"/>
      <c r="W23" s="312"/>
      <c r="X23" s="312"/>
      <c r="Y23" s="312"/>
    </row>
    <row r="24" spans="1:25">
      <c r="A24" s="812" t="s">
        <v>194</v>
      </c>
      <c r="B24" s="393" t="s">
        <v>168</v>
      </c>
      <c r="C24" s="393">
        <f>C16+1</f>
        <v>441</v>
      </c>
      <c r="D24" s="393" t="s">
        <v>169</v>
      </c>
      <c r="E24" s="767" t="s">
        <v>170</v>
      </c>
      <c r="F24" s="398">
        <f>F16+7</f>
        <v>45571</v>
      </c>
      <c r="G24" s="397">
        <f>F24+1</f>
        <v>45572</v>
      </c>
      <c r="H24" s="401">
        <f>F24+4</f>
        <v>45575</v>
      </c>
      <c r="I24" s="1182" t="s">
        <v>406</v>
      </c>
      <c r="J24" s="1185" t="s">
        <v>401</v>
      </c>
      <c r="K24" s="1188">
        <v>441</v>
      </c>
      <c r="L24" s="1191" t="s">
        <v>169</v>
      </c>
      <c r="M24" s="1216">
        <f>(M16+7)</f>
        <v>45581</v>
      </c>
      <c r="N24" s="1197">
        <f>SUM(M24+1)</f>
        <v>45582</v>
      </c>
      <c r="O24" s="1200">
        <f>SUM(O16+7)</f>
        <v>45590</v>
      </c>
      <c r="P24" s="960"/>
      <c r="Q24" s="963"/>
      <c r="R24" s="966"/>
      <c r="S24" s="969"/>
      <c r="T24" s="881">
        <f>SUM(T16+7)</f>
        <v>45595</v>
      </c>
      <c r="U24" s="1370">
        <f>SUM(T24+1)</f>
        <v>45596</v>
      </c>
      <c r="V24" s="1370">
        <f>SUM(U24+17)</f>
        <v>45613</v>
      </c>
      <c r="W24" s="1370">
        <f>SUM(V24-2)</f>
        <v>45611</v>
      </c>
      <c r="X24" s="1370"/>
      <c r="Y24" s="1364" t="s">
        <v>528</v>
      </c>
    </row>
    <row r="25" spans="1:25">
      <c r="A25" s="448" t="s">
        <v>194</v>
      </c>
      <c r="B25" s="282" t="s">
        <v>168</v>
      </c>
      <c r="C25" s="282">
        <f>C17+1</f>
        <v>441</v>
      </c>
      <c r="D25" s="282" t="s">
        <v>169</v>
      </c>
      <c r="E25" s="563" t="s">
        <v>176</v>
      </c>
      <c r="F25" s="78">
        <f>F17+7</f>
        <v>45574</v>
      </c>
      <c r="G25" s="79">
        <f t="shared" ref="G25" si="4">F25+1</f>
        <v>45575</v>
      </c>
      <c r="H25" s="80">
        <f>F25+1</f>
        <v>45575</v>
      </c>
      <c r="I25" s="1183"/>
      <c r="J25" s="1186"/>
      <c r="K25" s="1189"/>
      <c r="L25" s="1192"/>
      <c r="M25" s="1146"/>
      <c r="N25" s="1198"/>
      <c r="O25" s="1201"/>
      <c r="P25" s="961"/>
      <c r="Q25" s="964"/>
      <c r="R25" s="967"/>
      <c r="S25" s="970"/>
      <c r="T25" s="1373"/>
      <c r="U25" s="1371"/>
      <c r="V25" s="1371"/>
      <c r="W25" s="1371"/>
      <c r="X25" s="1371"/>
      <c r="Y25" s="1365"/>
    </row>
    <row r="26" spans="1:25">
      <c r="A26" s="449" t="s">
        <v>196</v>
      </c>
      <c r="B26" s="722" t="s">
        <v>178</v>
      </c>
      <c r="C26" s="722">
        <f>C18+1</f>
        <v>438</v>
      </c>
      <c r="D26" s="722" t="s">
        <v>179</v>
      </c>
      <c r="E26" s="807" t="s">
        <v>180</v>
      </c>
      <c r="F26" s="804">
        <f>F18+7</f>
        <v>45571</v>
      </c>
      <c r="G26" s="805">
        <f>F26+1</f>
        <v>45572</v>
      </c>
      <c r="H26" s="806">
        <f>F26+4</f>
        <v>45575</v>
      </c>
      <c r="I26" s="1183"/>
      <c r="J26" s="1186"/>
      <c r="K26" s="1189"/>
      <c r="L26" s="1192"/>
      <c r="M26" s="1146"/>
      <c r="N26" s="1198"/>
      <c r="O26" s="1201"/>
      <c r="P26" s="961"/>
      <c r="Q26" s="964"/>
      <c r="R26" s="967"/>
      <c r="S26" s="970"/>
      <c r="T26" s="1373"/>
      <c r="U26" s="1371"/>
      <c r="V26" s="1371"/>
      <c r="W26" s="1371"/>
      <c r="X26" s="1371"/>
      <c r="Y26" s="1365"/>
    </row>
    <row r="27" spans="1:25">
      <c r="A27" s="494" t="s">
        <v>197</v>
      </c>
      <c r="B27" s="393" t="s">
        <v>182</v>
      </c>
      <c r="C27" s="393">
        <f>C19+1</f>
        <v>439</v>
      </c>
      <c r="D27" s="393" t="s">
        <v>179</v>
      </c>
      <c r="E27" s="807" t="s">
        <v>180</v>
      </c>
      <c r="F27" s="334">
        <f>F19+7</f>
        <v>45572</v>
      </c>
      <c r="G27" s="335">
        <f>F27+1</f>
        <v>45573</v>
      </c>
      <c r="H27" s="336">
        <f>F27+2</f>
        <v>45574</v>
      </c>
      <c r="I27" s="1183"/>
      <c r="J27" s="1186"/>
      <c r="K27" s="1189"/>
      <c r="L27" s="1192"/>
      <c r="M27" s="1146"/>
      <c r="N27" s="1198"/>
      <c r="O27" s="1201"/>
      <c r="P27" s="961"/>
      <c r="Q27" s="964"/>
      <c r="R27" s="967"/>
      <c r="S27" s="970"/>
      <c r="T27" s="1373"/>
      <c r="U27" s="1371"/>
      <c r="V27" s="1371"/>
      <c r="W27" s="1371"/>
      <c r="X27" s="1371"/>
      <c r="Y27" s="1365"/>
    </row>
    <row r="28" spans="1:25">
      <c r="A28" s="449" t="s">
        <v>205</v>
      </c>
      <c r="B28" s="393" t="s">
        <v>184</v>
      </c>
      <c r="C28" s="393">
        <f>C20+1</f>
        <v>441</v>
      </c>
      <c r="D28" s="605" t="s">
        <v>169</v>
      </c>
      <c r="E28" s="88" t="s">
        <v>180</v>
      </c>
      <c r="F28" s="334">
        <f>F20+7</f>
        <v>45576</v>
      </c>
      <c r="G28" s="335">
        <f>F28+1</f>
        <v>45577</v>
      </c>
      <c r="H28" s="334">
        <f>F28+2</f>
        <v>45578</v>
      </c>
      <c r="I28" s="1183"/>
      <c r="J28" s="1186"/>
      <c r="K28" s="1189"/>
      <c r="L28" s="1192"/>
      <c r="M28" s="1146"/>
      <c r="N28" s="1198"/>
      <c r="O28" s="1201"/>
      <c r="P28" s="961"/>
      <c r="Q28" s="964"/>
      <c r="R28" s="967"/>
      <c r="S28" s="970"/>
      <c r="T28" s="1373"/>
      <c r="U28" s="1371"/>
      <c r="V28" s="1371"/>
      <c r="W28" s="1371"/>
      <c r="X28" s="1371"/>
      <c r="Y28" s="1365"/>
    </row>
    <row r="29" spans="1:25">
      <c r="A29" s="450" t="s">
        <v>199</v>
      </c>
      <c r="B29" s="440" t="s">
        <v>186</v>
      </c>
      <c r="C29" s="440">
        <f>C21+1</f>
        <v>441</v>
      </c>
      <c r="D29" s="440" t="s">
        <v>169</v>
      </c>
      <c r="E29" s="564" t="s">
        <v>187</v>
      </c>
      <c r="F29" s="96">
        <f>SUM(F21+7)</f>
        <v>45572</v>
      </c>
      <c r="G29" s="97">
        <f>F29</f>
        <v>45572</v>
      </c>
      <c r="H29" s="98">
        <f>F29+1</f>
        <v>45573</v>
      </c>
      <c r="I29" s="1183"/>
      <c r="J29" s="1186"/>
      <c r="K29" s="1189"/>
      <c r="L29" s="1192"/>
      <c r="M29" s="1146"/>
      <c r="N29" s="1198"/>
      <c r="O29" s="1201"/>
      <c r="P29" s="961"/>
      <c r="Q29" s="964"/>
      <c r="R29" s="967"/>
      <c r="S29" s="970"/>
      <c r="T29" s="1373"/>
      <c r="U29" s="1371"/>
      <c r="V29" s="1371"/>
      <c r="W29" s="1371"/>
      <c r="X29" s="1371"/>
      <c r="Y29" s="1365"/>
    </row>
    <row r="30" spans="1:25">
      <c r="A30" s="451" t="s">
        <v>200</v>
      </c>
      <c r="B30" s="440" t="s">
        <v>184</v>
      </c>
      <c r="C30" s="440">
        <v>440</v>
      </c>
      <c r="D30" s="440" t="s">
        <v>201</v>
      </c>
      <c r="E30" s="845" t="s">
        <v>187</v>
      </c>
      <c r="F30" s="102">
        <f>SUM(F22+7)</f>
        <v>45571</v>
      </c>
      <c r="G30" s="103">
        <f t="shared" ref="G30" si="5">F30+1</f>
        <v>45572</v>
      </c>
      <c r="H30" s="281">
        <f>F30+1</f>
        <v>45572</v>
      </c>
      <c r="I30" s="1184"/>
      <c r="J30" s="1187"/>
      <c r="K30" s="1190"/>
      <c r="L30" s="1193"/>
      <c r="M30" s="1217"/>
      <c r="N30" s="1199"/>
      <c r="O30" s="1202"/>
      <c r="P30" s="962"/>
      <c r="Q30" s="965"/>
      <c r="R30" s="968"/>
      <c r="S30" s="971"/>
      <c r="T30" s="1374"/>
      <c r="U30" s="1372"/>
      <c r="V30" s="1372"/>
      <c r="W30" s="1372"/>
      <c r="X30" s="1372"/>
      <c r="Y30" s="1366"/>
    </row>
    <row r="31" spans="1:25">
      <c r="A31" s="104"/>
      <c r="B31" s="94"/>
      <c r="C31" s="557" t="s">
        <v>149</v>
      </c>
      <c r="D31" s="557" t="s">
        <v>149</v>
      </c>
      <c r="E31" s="94"/>
      <c r="F31" s="96"/>
      <c r="G31" s="96"/>
      <c r="H31" s="96"/>
      <c r="I31" s="310"/>
      <c r="J31" s="310"/>
      <c r="K31" s="310"/>
      <c r="L31" s="310"/>
      <c r="M31" s="542" t="s">
        <v>149</v>
      </c>
      <c r="N31" s="542" t="s">
        <v>149</v>
      </c>
      <c r="O31" s="606" t="s">
        <v>149</v>
      </c>
      <c r="P31" s="650"/>
      <c r="Q31" s="650"/>
      <c r="R31" s="650"/>
      <c r="S31" s="650"/>
      <c r="T31" s="650"/>
      <c r="U31" s="312"/>
      <c r="V31" s="390"/>
      <c r="W31" s="312"/>
      <c r="X31" s="312"/>
      <c r="Y31" s="312"/>
    </row>
    <row r="32" spans="1:25">
      <c r="A32" s="447" t="s">
        <v>202</v>
      </c>
      <c r="B32" s="282" t="s">
        <v>168</v>
      </c>
      <c r="C32" s="282">
        <f>C24+1</f>
        <v>442</v>
      </c>
      <c r="D32" s="584" t="s">
        <v>169</v>
      </c>
      <c r="E32" s="69" t="s">
        <v>170</v>
      </c>
      <c r="F32" s="70">
        <f>F24+7</f>
        <v>45578</v>
      </c>
      <c r="G32" s="71">
        <f>F32+1</f>
        <v>45579</v>
      </c>
      <c r="H32" s="72">
        <f>F32+4</f>
        <v>45582</v>
      </c>
      <c r="I32" s="1182" t="s">
        <v>408</v>
      </c>
      <c r="J32" s="1185" t="s">
        <v>401</v>
      </c>
      <c r="K32" s="1188">
        <v>442</v>
      </c>
      <c r="L32" s="1191" t="s">
        <v>169</v>
      </c>
      <c r="M32" s="1216">
        <f>(M24+7)</f>
        <v>45588</v>
      </c>
      <c r="N32" s="1197">
        <f>SUM(M32+1)</f>
        <v>45589</v>
      </c>
      <c r="O32" s="1200">
        <f>SUM(O24+7)</f>
        <v>45597</v>
      </c>
      <c r="P32" s="1263" t="s">
        <v>530</v>
      </c>
      <c r="Q32" s="1266" t="s">
        <v>527</v>
      </c>
      <c r="R32" s="1248">
        <v>443</v>
      </c>
      <c r="S32" s="1251" t="s">
        <v>179</v>
      </c>
      <c r="T32" s="1235">
        <f>SUM(T24+7)</f>
        <v>45602</v>
      </c>
      <c r="U32" s="1367">
        <f>SUM(T32+1)</f>
        <v>45603</v>
      </c>
      <c r="V32" s="1370">
        <f>SUM(U32+17)</f>
        <v>45620</v>
      </c>
      <c r="W32" s="1367">
        <f>SUM(V32-2)</f>
        <v>45618</v>
      </c>
      <c r="X32" s="1367"/>
      <c r="Y32" s="1364" t="s">
        <v>528</v>
      </c>
    </row>
    <row r="33" spans="1:25">
      <c r="A33" s="448" t="s">
        <v>202</v>
      </c>
      <c r="B33" s="331" t="s">
        <v>168</v>
      </c>
      <c r="C33" s="331">
        <f>C25+1</f>
        <v>442</v>
      </c>
      <c r="D33" s="728" t="s">
        <v>169</v>
      </c>
      <c r="E33" s="77" t="s">
        <v>176</v>
      </c>
      <c r="F33" s="78">
        <f>F25+7</f>
        <v>45581</v>
      </c>
      <c r="G33" s="79">
        <f t="shared" ref="G33" si="6">F33+1</f>
        <v>45582</v>
      </c>
      <c r="H33" s="80">
        <f>F33+1</f>
        <v>45582</v>
      </c>
      <c r="I33" s="1183"/>
      <c r="J33" s="1186"/>
      <c r="K33" s="1189"/>
      <c r="L33" s="1192"/>
      <c r="M33" s="1146"/>
      <c r="N33" s="1198"/>
      <c r="O33" s="1201"/>
      <c r="P33" s="1264"/>
      <c r="Q33" s="1267"/>
      <c r="R33" s="1249"/>
      <c r="S33" s="1252"/>
      <c r="T33" s="1291"/>
      <c r="U33" s="1368"/>
      <c r="V33" s="1371"/>
      <c r="W33" s="1368"/>
      <c r="X33" s="1368"/>
      <c r="Y33" s="1365"/>
    </row>
    <row r="34" spans="1:25">
      <c r="A34" s="449" t="s">
        <v>203</v>
      </c>
      <c r="B34" s="439" t="s">
        <v>178</v>
      </c>
      <c r="C34" s="439">
        <f>C26+1</f>
        <v>439</v>
      </c>
      <c r="D34" s="588" t="s">
        <v>179</v>
      </c>
      <c r="E34" s="88" t="s">
        <v>180</v>
      </c>
      <c r="F34" s="89">
        <f>F26+7</f>
        <v>45578</v>
      </c>
      <c r="G34" s="90">
        <f>F34+1</f>
        <v>45579</v>
      </c>
      <c r="H34" s="91">
        <f>F34+4</f>
        <v>45582</v>
      </c>
      <c r="I34" s="1183"/>
      <c r="J34" s="1186"/>
      <c r="K34" s="1189"/>
      <c r="L34" s="1192"/>
      <c r="M34" s="1146"/>
      <c r="N34" s="1198"/>
      <c r="O34" s="1201"/>
      <c r="P34" s="1264"/>
      <c r="Q34" s="1267"/>
      <c r="R34" s="1249"/>
      <c r="S34" s="1252"/>
      <c r="T34" s="1291"/>
      <c r="U34" s="1368"/>
      <c r="V34" s="1371"/>
      <c r="W34" s="1368"/>
      <c r="X34" s="1368"/>
      <c r="Y34" s="1365"/>
    </row>
    <row r="35" spans="1:25">
      <c r="A35" s="494" t="s">
        <v>204</v>
      </c>
      <c r="B35" s="393" t="s">
        <v>182</v>
      </c>
      <c r="C35" s="393">
        <f>C27+1</f>
        <v>440</v>
      </c>
      <c r="D35" s="605" t="s">
        <v>179</v>
      </c>
      <c r="E35" s="88" t="s">
        <v>180</v>
      </c>
      <c r="F35" s="334">
        <f>F27+7</f>
        <v>45579</v>
      </c>
      <c r="G35" s="335">
        <f>F35+1</f>
        <v>45580</v>
      </c>
      <c r="H35" s="336">
        <f>F35+2</f>
        <v>45581</v>
      </c>
      <c r="I35" s="1183"/>
      <c r="J35" s="1186"/>
      <c r="K35" s="1189"/>
      <c r="L35" s="1192"/>
      <c r="M35" s="1146"/>
      <c r="N35" s="1198"/>
      <c r="O35" s="1201"/>
      <c r="P35" s="1264"/>
      <c r="Q35" s="1267"/>
      <c r="R35" s="1249"/>
      <c r="S35" s="1252"/>
      <c r="T35" s="1291"/>
      <c r="U35" s="1368"/>
      <c r="V35" s="1371"/>
      <c r="W35" s="1368"/>
      <c r="X35" s="1368"/>
      <c r="Y35" s="1365"/>
    </row>
    <row r="36" spans="1:25">
      <c r="A36" s="449" t="s">
        <v>217</v>
      </c>
      <c r="B36" s="439" t="s">
        <v>184</v>
      </c>
      <c r="C36" s="439">
        <f>C28+1</f>
        <v>442</v>
      </c>
      <c r="D36" s="588" t="s">
        <v>169</v>
      </c>
      <c r="E36" s="88" t="s">
        <v>180</v>
      </c>
      <c r="F36" s="89">
        <f>F28+7</f>
        <v>45583</v>
      </c>
      <c r="G36" s="90">
        <f>F36+1</f>
        <v>45584</v>
      </c>
      <c r="H36" s="89">
        <f>F36+2</f>
        <v>45585</v>
      </c>
      <c r="I36" s="1183"/>
      <c r="J36" s="1186"/>
      <c r="K36" s="1189"/>
      <c r="L36" s="1192"/>
      <c r="M36" s="1146"/>
      <c r="N36" s="1198"/>
      <c r="O36" s="1201"/>
      <c r="P36" s="1264"/>
      <c r="Q36" s="1267"/>
      <c r="R36" s="1249"/>
      <c r="S36" s="1252"/>
      <c r="T36" s="1291"/>
      <c r="U36" s="1368"/>
      <c r="V36" s="1371"/>
      <c r="W36" s="1368"/>
      <c r="X36" s="1368"/>
      <c r="Y36" s="1365"/>
    </row>
    <row r="37" spans="1:25">
      <c r="A37" s="857" t="s">
        <v>206</v>
      </c>
      <c r="B37" s="440" t="s">
        <v>186</v>
      </c>
      <c r="C37" s="440">
        <f>C29+1</f>
        <v>442</v>
      </c>
      <c r="D37" s="590" t="s">
        <v>169</v>
      </c>
      <c r="E37" s="95" t="s">
        <v>187</v>
      </c>
      <c r="F37" s="334">
        <f>SUM(F29+7)</f>
        <v>45579</v>
      </c>
      <c r="G37" s="335">
        <f>F37</f>
        <v>45579</v>
      </c>
      <c r="H37" s="336">
        <f>F37+1</f>
        <v>45580</v>
      </c>
      <c r="I37" s="1183"/>
      <c r="J37" s="1186"/>
      <c r="K37" s="1189"/>
      <c r="L37" s="1192"/>
      <c r="M37" s="1146"/>
      <c r="N37" s="1198"/>
      <c r="O37" s="1201"/>
      <c r="P37" s="1264"/>
      <c r="Q37" s="1267"/>
      <c r="R37" s="1249"/>
      <c r="S37" s="1252"/>
      <c r="T37" s="1291"/>
      <c r="U37" s="1368"/>
      <c r="V37" s="1371"/>
      <c r="W37" s="1368"/>
      <c r="X37" s="1368"/>
      <c r="Y37" s="1365"/>
    </row>
    <row r="38" spans="1:25">
      <c r="A38" s="451" t="s">
        <v>198</v>
      </c>
      <c r="B38" s="440" t="s">
        <v>184</v>
      </c>
      <c r="C38" s="440">
        <f>C30+1</f>
        <v>441</v>
      </c>
      <c r="D38" s="590" t="s">
        <v>201</v>
      </c>
      <c r="E38" s="101" t="s">
        <v>187</v>
      </c>
      <c r="F38" s="102">
        <f>SUM(F30+7)</f>
        <v>45578</v>
      </c>
      <c r="G38" s="103">
        <f t="shared" ref="G38" si="7">F38+1</f>
        <v>45579</v>
      </c>
      <c r="H38" s="281">
        <f>F38+1</f>
        <v>45579</v>
      </c>
      <c r="I38" s="1184"/>
      <c r="J38" s="1187"/>
      <c r="K38" s="1190"/>
      <c r="L38" s="1193"/>
      <c r="M38" s="1217"/>
      <c r="N38" s="1199"/>
      <c r="O38" s="1202"/>
      <c r="P38" s="1265"/>
      <c r="Q38" s="1268"/>
      <c r="R38" s="1250"/>
      <c r="S38" s="1253"/>
      <c r="T38" s="1292"/>
      <c r="U38" s="1369"/>
      <c r="V38" s="1372"/>
      <c r="W38" s="1369"/>
      <c r="X38" s="1369"/>
      <c r="Y38" s="1366"/>
    </row>
    <row r="39" spans="1:25">
      <c r="A39" s="556"/>
      <c r="B39" s="94"/>
      <c r="C39" s="94"/>
      <c r="D39" s="94"/>
      <c r="E39" s="94"/>
      <c r="F39" s="96"/>
      <c r="G39" s="96"/>
      <c r="H39" s="96"/>
      <c r="I39" s="310"/>
      <c r="J39" s="310"/>
      <c r="K39" s="310"/>
      <c r="L39" s="310"/>
      <c r="M39" s="542"/>
      <c r="N39" s="591"/>
      <c r="O39" s="606"/>
      <c r="P39" s="650"/>
      <c r="Q39" s="650"/>
      <c r="R39" s="650"/>
      <c r="S39" s="650"/>
      <c r="T39" s="650"/>
      <c r="U39" s="312"/>
      <c r="V39" s="390"/>
      <c r="W39" s="312"/>
      <c r="X39" s="312"/>
      <c r="Y39" s="312"/>
    </row>
    <row r="40" spans="1:25">
      <c r="A40" s="447" t="s">
        <v>207</v>
      </c>
      <c r="B40" s="282" t="s">
        <v>168</v>
      </c>
      <c r="C40" s="282">
        <f>C32+1</f>
        <v>443</v>
      </c>
      <c r="D40" s="282" t="s">
        <v>169</v>
      </c>
      <c r="E40" s="69" t="s">
        <v>170</v>
      </c>
      <c r="F40" s="70">
        <f>F32+7</f>
        <v>45585</v>
      </c>
      <c r="G40" s="71">
        <f>F40+1</f>
        <v>45586</v>
      </c>
      <c r="H40" s="72">
        <f>F40+4</f>
        <v>45589</v>
      </c>
      <c r="I40" s="1182" t="s">
        <v>410</v>
      </c>
      <c r="J40" s="1185" t="s">
        <v>401</v>
      </c>
      <c r="K40" s="1188">
        <v>443</v>
      </c>
      <c r="L40" s="1191" t="s">
        <v>169</v>
      </c>
      <c r="M40" s="1194">
        <f>SUM(M32+7)</f>
        <v>45595</v>
      </c>
      <c r="N40" s="1197">
        <f>SUM(M40+1)</f>
        <v>45596</v>
      </c>
      <c r="O40" s="1200">
        <f>SUM(O32+7)</f>
        <v>45604</v>
      </c>
      <c r="P40" s="1263" t="s">
        <v>531</v>
      </c>
      <c r="Q40" s="1266" t="s">
        <v>527</v>
      </c>
      <c r="R40" s="1248">
        <v>444</v>
      </c>
      <c r="S40" s="1251" t="s">
        <v>179</v>
      </c>
      <c r="T40" s="1235">
        <f>SUM(T32+7)</f>
        <v>45609</v>
      </c>
      <c r="U40" s="1367">
        <f>SUM(T40+1)</f>
        <v>45610</v>
      </c>
      <c r="V40" s="1370">
        <f>SUM(U40+17)</f>
        <v>45627</v>
      </c>
      <c r="W40" s="1367">
        <f>SUM(V40-2)</f>
        <v>45625</v>
      </c>
      <c r="X40" s="1367"/>
      <c r="Y40" s="1364" t="s">
        <v>528</v>
      </c>
    </row>
    <row r="41" spans="1:25">
      <c r="A41" s="448" t="s">
        <v>207</v>
      </c>
      <c r="B41" s="282" t="s">
        <v>168</v>
      </c>
      <c r="C41" s="282">
        <f>C33+1</f>
        <v>443</v>
      </c>
      <c r="D41" s="282" t="s">
        <v>169</v>
      </c>
      <c r="E41" s="77" t="s">
        <v>176</v>
      </c>
      <c r="F41" s="78">
        <f>F33+7</f>
        <v>45588</v>
      </c>
      <c r="G41" s="79">
        <f t="shared" ref="G41" si="8">F41+1</f>
        <v>45589</v>
      </c>
      <c r="H41" s="80">
        <f>F41+1</f>
        <v>45589</v>
      </c>
      <c r="I41" s="1183"/>
      <c r="J41" s="1186"/>
      <c r="K41" s="1189"/>
      <c r="L41" s="1192"/>
      <c r="M41" s="1195"/>
      <c r="N41" s="1198"/>
      <c r="O41" s="1201"/>
      <c r="P41" s="1264"/>
      <c r="Q41" s="1267"/>
      <c r="R41" s="1249"/>
      <c r="S41" s="1252"/>
      <c r="T41" s="1291"/>
      <c r="U41" s="1368"/>
      <c r="V41" s="1371"/>
      <c r="W41" s="1368"/>
      <c r="X41" s="1368"/>
      <c r="Y41" s="1365"/>
    </row>
    <row r="42" spans="1:25">
      <c r="A42" s="846" t="s">
        <v>209</v>
      </c>
      <c r="B42" s="393" t="s">
        <v>178</v>
      </c>
      <c r="C42" s="393">
        <f>C34+1</f>
        <v>440</v>
      </c>
      <c r="D42" s="393" t="s">
        <v>179</v>
      </c>
      <c r="E42" s="88" t="s">
        <v>180</v>
      </c>
      <c r="F42" s="334">
        <f>F34+7</f>
        <v>45585</v>
      </c>
      <c r="G42" s="335">
        <f>F42+1</f>
        <v>45586</v>
      </c>
      <c r="H42" s="336">
        <f>F42+4</f>
        <v>45589</v>
      </c>
      <c r="I42" s="1183"/>
      <c r="J42" s="1186"/>
      <c r="K42" s="1189"/>
      <c r="L42" s="1192"/>
      <c r="M42" s="1195"/>
      <c r="N42" s="1198"/>
      <c r="O42" s="1201"/>
      <c r="P42" s="1264"/>
      <c r="Q42" s="1267"/>
      <c r="R42" s="1249"/>
      <c r="S42" s="1252"/>
      <c r="T42" s="1291"/>
      <c r="U42" s="1368"/>
      <c r="V42" s="1371"/>
      <c r="W42" s="1368"/>
      <c r="X42" s="1368"/>
      <c r="Y42" s="1365"/>
    </row>
    <row r="43" spans="1:25">
      <c r="A43" s="494" t="s">
        <v>210</v>
      </c>
      <c r="B43" s="439" t="s">
        <v>182</v>
      </c>
      <c r="C43" s="439">
        <f>C35+1</f>
        <v>441</v>
      </c>
      <c r="D43" s="439" t="s">
        <v>179</v>
      </c>
      <c r="E43" s="88" t="s">
        <v>180</v>
      </c>
      <c r="F43" s="89">
        <f>F35+7</f>
        <v>45586</v>
      </c>
      <c r="G43" s="90">
        <f>F43+1</f>
        <v>45587</v>
      </c>
      <c r="H43" s="91">
        <f>F43+2</f>
        <v>45588</v>
      </c>
      <c r="I43" s="1183"/>
      <c r="J43" s="1186"/>
      <c r="K43" s="1189"/>
      <c r="L43" s="1192"/>
      <c r="M43" s="1195"/>
      <c r="N43" s="1198"/>
      <c r="O43" s="1201"/>
      <c r="P43" s="1264"/>
      <c r="Q43" s="1267"/>
      <c r="R43" s="1249"/>
      <c r="S43" s="1252"/>
      <c r="T43" s="1291"/>
      <c r="U43" s="1368"/>
      <c r="V43" s="1371"/>
      <c r="W43" s="1368"/>
      <c r="X43" s="1368"/>
      <c r="Y43" s="1365"/>
    </row>
    <row r="44" spans="1:25">
      <c r="A44" s="449" t="s">
        <v>211</v>
      </c>
      <c r="B44" s="439" t="s">
        <v>184</v>
      </c>
      <c r="C44" s="722">
        <f>C36+1</f>
        <v>443</v>
      </c>
      <c r="D44" s="722" t="s">
        <v>169</v>
      </c>
      <c r="E44" s="803" t="s">
        <v>180</v>
      </c>
      <c r="F44" s="804">
        <f>F36+7</f>
        <v>45590</v>
      </c>
      <c r="G44" s="805">
        <f>F44+1</f>
        <v>45591</v>
      </c>
      <c r="H44" s="804">
        <f>F44+2</f>
        <v>45592</v>
      </c>
      <c r="I44" s="1183"/>
      <c r="J44" s="1186"/>
      <c r="K44" s="1189"/>
      <c r="L44" s="1192"/>
      <c r="M44" s="1195"/>
      <c r="N44" s="1198"/>
      <c r="O44" s="1201"/>
      <c r="P44" s="1264"/>
      <c r="Q44" s="1267"/>
      <c r="R44" s="1249"/>
      <c r="S44" s="1252"/>
      <c r="T44" s="1291"/>
      <c r="U44" s="1368"/>
      <c r="V44" s="1371"/>
      <c r="W44" s="1368"/>
      <c r="X44" s="1368"/>
      <c r="Y44" s="1365"/>
    </row>
    <row r="45" spans="1:25">
      <c r="A45" s="450" t="s">
        <v>212</v>
      </c>
      <c r="B45" s="440" t="s">
        <v>186</v>
      </c>
      <c r="C45" s="440">
        <f>C37+1</f>
        <v>443</v>
      </c>
      <c r="D45" s="440" t="s">
        <v>169</v>
      </c>
      <c r="E45" s="95" t="s">
        <v>187</v>
      </c>
      <c r="F45" s="96">
        <f>SUM(F37+7)</f>
        <v>45586</v>
      </c>
      <c r="G45" s="97">
        <f>F45</f>
        <v>45586</v>
      </c>
      <c r="H45" s="98">
        <f>F45+1</f>
        <v>45587</v>
      </c>
      <c r="I45" s="1183"/>
      <c r="J45" s="1186"/>
      <c r="K45" s="1189"/>
      <c r="L45" s="1192"/>
      <c r="M45" s="1195"/>
      <c r="N45" s="1198"/>
      <c r="O45" s="1201"/>
      <c r="P45" s="1264"/>
      <c r="Q45" s="1267"/>
      <c r="R45" s="1249"/>
      <c r="S45" s="1252"/>
      <c r="T45" s="1291"/>
      <c r="U45" s="1368"/>
      <c r="V45" s="1371"/>
      <c r="W45" s="1368"/>
      <c r="X45" s="1368"/>
      <c r="Y45" s="1365"/>
    </row>
    <row r="46" spans="1:25">
      <c r="A46" s="451" t="s">
        <v>213</v>
      </c>
      <c r="B46" s="440" t="s">
        <v>184</v>
      </c>
      <c r="C46" s="440">
        <f>C38+1</f>
        <v>442</v>
      </c>
      <c r="D46" s="440" t="s">
        <v>201</v>
      </c>
      <c r="E46" s="101" t="s">
        <v>187</v>
      </c>
      <c r="F46" s="102">
        <f>SUM(F38+7)</f>
        <v>45585</v>
      </c>
      <c r="G46" s="103">
        <f t="shared" ref="G46" si="9">F46+1</f>
        <v>45586</v>
      </c>
      <c r="H46" s="281">
        <f>F46+1</f>
        <v>45586</v>
      </c>
      <c r="I46" s="1184"/>
      <c r="J46" s="1187"/>
      <c r="K46" s="1190"/>
      <c r="L46" s="1193"/>
      <c r="M46" s="1196"/>
      <c r="N46" s="1199"/>
      <c r="O46" s="1202"/>
      <c r="P46" s="1265"/>
      <c r="Q46" s="1268"/>
      <c r="R46" s="1250"/>
      <c r="S46" s="1253"/>
      <c r="T46" s="1292"/>
      <c r="U46" s="1369"/>
      <c r="V46" s="1372"/>
      <c r="W46" s="1369"/>
      <c r="X46" s="1369"/>
      <c r="Y46" s="1366"/>
    </row>
    <row r="47" spans="1:25">
      <c r="A47" s="104"/>
      <c r="B47" s="94"/>
      <c r="C47" s="94"/>
      <c r="D47" s="94"/>
      <c r="E47" s="557" t="s">
        <v>149</v>
      </c>
      <c r="F47" s="557"/>
      <c r="G47" s="557"/>
      <c r="H47" s="557"/>
      <c r="I47" s="310"/>
      <c r="J47" s="310"/>
      <c r="K47" s="310"/>
      <c r="L47" s="310"/>
      <c r="M47" s="242"/>
      <c r="N47" s="591"/>
      <c r="O47" s="606"/>
      <c r="P47" s="650"/>
      <c r="Q47" s="650"/>
      <c r="R47" s="650"/>
      <c r="S47" s="650"/>
      <c r="T47" s="650"/>
      <c r="U47" s="312"/>
      <c r="V47" s="390"/>
      <c r="W47" s="312"/>
      <c r="X47" s="312"/>
      <c r="Y47" s="312"/>
    </row>
    <row r="48" spans="1:25">
      <c r="A48" s="447" t="s">
        <v>175</v>
      </c>
      <c r="B48" s="282" t="s">
        <v>168</v>
      </c>
      <c r="C48" s="282">
        <f>C40+1</f>
        <v>444</v>
      </c>
      <c r="D48" s="282" t="s">
        <v>169</v>
      </c>
      <c r="E48" s="562" t="s">
        <v>170</v>
      </c>
      <c r="F48" s="70">
        <f>F40+7</f>
        <v>45592</v>
      </c>
      <c r="G48" s="71">
        <f>F48+1</f>
        <v>45593</v>
      </c>
      <c r="H48" s="72">
        <f>F48+4</f>
        <v>45596</v>
      </c>
      <c r="I48" s="1182" t="s">
        <v>412</v>
      </c>
      <c r="J48" s="1185" t="s">
        <v>401</v>
      </c>
      <c r="K48" s="1188">
        <v>444</v>
      </c>
      <c r="L48" s="1191" t="s">
        <v>169</v>
      </c>
      <c r="M48" s="1194">
        <f>SUM(M40+7)</f>
        <v>45602</v>
      </c>
      <c r="N48" s="1197">
        <f>SUM(M48+1)</f>
        <v>45603</v>
      </c>
      <c r="O48" s="1200">
        <f>SUM(O40+7)</f>
        <v>45611</v>
      </c>
      <c r="P48" s="1263" t="s">
        <v>532</v>
      </c>
      <c r="Q48" s="1266" t="s">
        <v>527</v>
      </c>
      <c r="R48" s="1248">
        <v>445</v>
      </c>
      <c r="S48" s="1251" t="s">
        <v>179</v>
      </c>
      <c r="T48" s="1235">
        <f>SUM(T40+7)</f>
        <v>45616</v>
      </c>
      <c r="U48" s="1367">
        <f>SUM(T48+1)</f>
        <v>45617</v>
      </c>
      <c r="V48" s="1370">
        <f>SUM(U48+17)</f>
        <v>45634</v>
      </c>
      <c r="W48" s="1367">
        <f>SUM(V48-2)</f>
        <v>45632</v>
      </c>
      <c r="X48" s="1367"/>
      <c r="Y48" s="1364" t="s">
        <v>528</v>
      </c>
    </row>
    <row r="49" spans="1:25">
      <c r="A49" s="448" t="s">
        <v>175</v>
      </c>
      <c r="B49" s="282" t="s">
        <v>168</v>
      </c>
      <c r="C49" s="282">
        <f>C41+1</f>
        <v>444</v>
      </c>
      <c r="D49" s="282" t="s">
        <v>169</v>
      </c>
      <c r="E49" s="563" t="s">
        <v>176</v>
      </c>
      <c r="F49" s="78">
        <f>F41+7</f>
        <v>45595</v>
      </c>
      <c r="G49" s="79">
        <f t="shared" ref="G49" si="10">F49+1</f>
        <v>45596</v>
      </c>
      <c r="H49" s="80">
        <f>F49+1</f>
        <v>45596</v>
      </c>
      <c r="I49" s="1183"/>
      <c r="J49" s="1186"/>
      <c r="K49" s="1189"/>
      <c r="L49" s="1192"/>
      <c r="M49" s="1195"/>
      <c r="N49" s="1198"/>
      <c r="O49" s="1201"/>
      <c r="P49" s="1264"/>
      <c r="Q49" s="1267"/>
      <c r="R49" s="1249"/>
      <c r="S49" s="1252"/>
      <c r="T49" s="1291"/>
      <c r="U49" s="1368"/>
      <c r="V49" s="1371"/>
      <c r="W49" s="1368"/>
      <c r="X49" s="1368"/>
      <c r="Y49" s="1365"/>
    </row>
    <row r="50" spans="1:25">
      <c r="A50" s="449" t="s">
        <v>215</v>
      </c>
      <c r="B50" s="439" t="s">
        <v>178</v>
      </c>
      <c r="C50" s="439">
        <f>C42+1</f>
        <v>441</v>
      </c>
      <c r="D50" s="439" t="s">
        <v>179</v>
      </c>
      <c r="E50" s="554" t="s">
        <v>180</v>
      </c>
      <c r="F50" s="89">
        <f>F42+7</f>
        <v>45592</v>
      </c>
      <c r="G50" s="90">
        <f>F50+1</f>
        <v>45593</v>
      </c>
      <c r="H50" s="91">
        <f>F50+4</f>
        <v>45596</v>
      </c>
      <c r="I50" s="1183"/>
      <c r="J50" s="1186"/>
      <c r="K50" s="1189"/>
      <c r="L50" s="1192"/>
      <c r="M50" s="1195"/>
      <c r="N50" s="1198"/>
      <c r="O50" s="1201"/>
      <c r="P50" s="1264"/>
      <c r="Q50" s="1267"/>
      <c r="R50" s="1249"/>
      <c r="S50" s="1252"/>
      <c r="T50" s="1291"/>
      <c r="U50" s="1368"/>
      <c r="V50" s="1371"/>
      <c r="W50" s="1368"/>
      <c r="X50" s="1368"/>
      <c r="Y50" s="1365"/>
    </row>
    <row r="51" spans="1:25">
      <c r="A51" s="494" t="s">
        <v>216</v>
      </c>
      <c r="B51" s="439" t="s">
        <v>182</v>
      </c>
      <c r="C51" s="439">
        <f>C43+1</f>
        <v>442</v>
      </c>
      <c r="D51" s="439" t="s">
        <v>179</v>
      </c>
      <c r="E51" s="554" t="s">
        <v>180</v>
      </c>
      <c r="F51" s="89">
        <f>F43+7</f>
        <v>45593</v>
      </c>
      <c r="G51" s="90">
        <f>F51+1</f>
        <v>45594</v>
      </c>
      <c r="H51" s="91">
        <f>F51+2</f>
        <v>45595</v>
      </c>
      <c r="I51" s="1183"/>
      <c r="J51" s="1186"/>
      <c r="K51" s="1189"/>
      <c r="L51" s="1192"/>
      <c r="M51" s="1195"/>
      <c r="N51" s="1198"/>
      <c r="O51" s="1201"/>
      <c r="P51" s="1264"/>
      <c r="Q51" s="1267"/>
      <c r="R51" s="1249"/>
      <c r="S51" s="1252"/>
      <c r="T51" s="1291"/>
      <c r="U51" s="1368"/>
      <c r="V51" s="1371"/>
      <c r="W51" s="1368"/>
      <c r="X51" s="1368"/>
      <c r="Y51" s="1365"/>
    </row>
    <row r="52" spans="1:25">
      <c r="A52" s="449" t="s">
        <v>217</v>
      </c>
      <c r="B52" s="439" t="s">
        <v>184</v>
      </c>
      <c r="C52" s="439">
        <f>C44+1</f>
        <v>444</v>
      </c>
      <c r="D52" s="439" t="s">
        <v>169</v>
      </c>
      <c r="E52" s="554" t="s">
        <v>180</v>
      </c>
      <c r="F52" s="89">
        <f>F44+7</f>
        <v>45597</v>
      </c>
      <c r="G52" s="90">
        <f>F52+1</f>
        <v>45598</v>
      </c>
      <c r="H52" s="89">
        <f>F52+2</f>
        <v>45599</v>
      </c>
      <c r="I52" s="1183"/>
      <c r="J52" s="1186"/>
      <c r="K52" s="1189"/>
      <c r="L52" s="1192"/>
      <c r="M52" s="1195"/>
      <c r="N52" s="1198"/>
      <c r="O52" s="1201"/>
      <c r="P52" s="1264"/>
      <c r="Q52" s="1267"/>
      <c r="R52" s="1249"/>
      <c r="S52" s="1252"/>
      <c r="T52" s="1291"/>
      <c r="U52" s="1368"/>
      <c r="V52" s="1371"/>
      <c r="W52" s="1368"/>
      <c r="X52" s="1368"/>
      <c r="Y52" s="1365"/>
    </row>
    <row r="53" spans="1:25">
      <c r="A53" s="450" t="s">
        <v>218</v>
      </c>
      <c r="B53" s="393" t="s">
        <v>186</v>
      </c>
      <c r="C53" s="393">
        <f>C45+1</f>
        <v>444</v>
      </c>
      <c r="D53" s="393" t="s">
        <v>169</v>
      </c>
      <c r="E53" s="564" t="s">
        <v>187</v>
      </c>
      <c r="F53" s="334">
        <f>SUM(F45+7)</f>
        <v>45593</v>
      </c>
      <c r="G53" s="335">
        <f>F53</f>
        <v>45593</v>
      </c>
      <c r="H53" s="336">
        <f>F53+1</f>
        <v>45594</v>
      </c>
      <c r="I53" s="1183"/>
      <c r="J53" s="1186"/>
      <c r="K53" s="1189"/>
      <c r="L53" s="1192"/>
      <c r="M53" s="1195"/>
      <c r="N53" s="1198"/>
      <c r="O53" s="1201"/>
      <c r="P53" s="1264"/>
      <c r="Q53" s="1267"/>
      <c r="R53" s="1249"/>
      <c r="S53" s="1252"/>
      <c r="T53" s="1291"/>
      <c r="U53" s="1368"/>
      <c r="V53" s="1371"/>
      <c r="W53" s="1368"/>
      <c r="X53" s="1368"/>
      <c r="Y53" s="1365"/>
    </row>
    <row r="54" spans="1:25">
      <c r="A54" s="451" t="s">
        <v>219</v>
      </c>
      <c r="B54" s="440" t="s">
        <v>184</v>
      </c>
      <c r="C54" s="440">
        <f>C46+1</f>
        <v>443</v>
      </c>
      <c r="D54" s="440" t="s">
        <v>201</v>
      </c>
      <c r="E54" s="565" t="s">
        <v>187</v>
      </c>
      <c r="F54" s="102">
        <f>SUM(F46+7)</f>
        <v>45592</v>
      </c>
      <c r="G54" s="103">
        <f t="shared" ref="G54" si="11">F54+1</f>
        <v>45593</v>
      </c>
      <c r="H54" s="281">
        <f>F54+1</f>
        <v>45593</v>
      </c>
      <c r="I54" s="1184"/>
      <c r="J54" s="1187"/>
      <c r="K54" s="1190"/>
      <c r="L54" s="1193"/>
      <c r="M54" s="1196"/>
      <c r="N54" s="1199"/>
      <c r="O54" s="1202"/>
      <c r="P54" s="1265"/>
      <c r="Q54" s="1268"/>
      <c r="R54" s="1250"/>
      <c r="S54" s="1253"/>
      <c r="T54" s="1292"/>
      <c r="U54" s="1369"/>
      <c r="V54" s="1372"/>
      <c r="W54" s="1369"/>
      <c r="X54" s="1369"/>
      <c r="Y54" s="1366"/>
    </row>
    <row r="55" spans="1:25">
      <c r="A55" s="556"/>
      <c r="B55" s="94"/>
      <c r="C55" s="94"/>
      <c r="D55" s="94"/>
      <c r="E55" s="94"/>
      <c r="F55" s="96"/>
      <c r="G55" s="96"/>
      <c r="H55" s="96"/>
      <c r="I55" s="310"/>
      <c r="J55" s="310"/>
      <c r="K55" s="310"/>
      <c r="L55" s="310"/>
      <c r="M55" s="242"/>
      <c r="N55" s="591"/>
      <c r="O55" s="606"/>
      <c r="P55" s="650"/>
      <c r="Q55" s="650"/>
      <c r="R55" s="650"/>
      <c r="S55" s="650"/>
      <c r="T55" s="650"/>
      <c r="U55" s="312"/>
      <c r="V55" s="390"/>
      <c r="W55" s="312"/>
      <c r="X55" s="312"/>
      <c r="Y55" s="312"/>
    </row>
    <row r="56" spans="1:25">
      <c r="A56" s="447" t="s">
        <v>188</v>
      </c>
      <c r="B56" s="282" t="s">
        <v>168</v>
      </c>
      <c r="C56" s="282">
        <f>C48+1</f>
        <v>445</v>
      </c>
      <c r="D56" s="282" t="s">
        <v>169</v>
      </c>
      <c r="E56" s="69" t="s">
        <v>170</v>
      </c>
      <c r="F56" s="70">
        <f>F48+7</f>
        <v>45599</v>
      </c>
      <c r="G56" s="71">
        <f>F56+1</f>
        <v>45600</v>
      </c>
      <c r="H56" s="72">
        <f>F56+4</f>
        <v>45603</v>
      </c>
      <c r="I56" s="1182" t="s">
        <v>414</v>
      </c>
      <c r="J56" s="1185" t="s">
        <v>401</v>
      </c>
      <c r="K56" s="1188">
        <v>445</v>
      </c>
      <c r="L56" s="1191" t="s">
        <v>169</v>
      </c>
      <c r="M56" s="1194">
        <f>SUM(M48+7)</f>
        <v>45609</v>
      </c>
      <c r="N56" s="1197">
        <f>SUM(M56+1)</f>
        <v>45610</v>
      </c>
      <c r="O56" s="1200">
        <f>SUM(O48+7)</f>
        <v>45618</v>
      </c>
      <c r="P56" s="1242" t="s">
        <v>533</v>
      </c>
      <c r="Q56" s="1245" t="s">
        <v>527</v>
      </c>
      <c r="R56" s="1248">
        <v>446</v>
      </c>
      <c r="S56" s="1251" t="s">
        <v>179</v>
      </c>
      <c r="T56" s="1235">
        <f>SUM(T48+7)</f>
        <v>45623</v>
      </c>
      <c r="U56" s="1367">
        <f>SUM(T56+1)</f>
        <v>45624</v>
      </c>
      <c r="V56" s="1370">
        <f>SUM(U56+17)</f>
        <v>45641</v>
      </c>
      <c r="W56" s="1367">
        <f>SUM(V56-2)</f>
        <v>45639</v>
      </c>
      <c r="X56" s="1367"/>
      <c r="Y56" s="1364" t="s">
        <v>528</v>
      </c>
    </row>
    <row r="57" spans="1:25">
      <c r="A57" s="448" t="s">
        <v>188</v>
      </c>
      <c r="B57" s="282" t="s">
        <v>168</v>
      </c>
      <c r="C57" s="282">
        <f>C49+1</f>
        <v>445</v>
      </c>
      <c r="D57" s="282" t="s">
        <v>169</v>
      </c>
      <c r="E57" s="77" t="s">
        <v>176</v>
      </c>
      <c r="F57" s="78">
        <f>F49+7</f>
        <v>45602</v>
      </c>
      <c r="G57" s="79">
        <f t="shared" ref="G57" si="12">F57+1</f>
        <v>45603</v>
      </c>
      <c r="H57" s="80">
        <f>F57+1</f>
        <v>45603</v>
      </c>
      <c r="I57" s="1183"/>
      <c r="J57" s="1186"/>
      <c r="K57" s="1189"/>
      <c r="L57" s="1192"/>
      <c r="M57" s="1195"/>
      <c r="N57" s="1198"/>
      <c r="O57" s="1201"/>
      <c r="P57" s="1243"/>
      <c r="Q57" s="1246"/>
      <c r="R57" s="1249"/>
      <c r="S57" s="1252"/>
      <c r="T57" s="1291"/>
      <c r="U57" s="1368"/>
      <c r="V57" s="1371"/>
      <c r="W57" s="1368"/>
      <c r="X57" s="1368"/>
      <c r="Y57" s="1365"/>
    </row>
    <row r="58" spans="1:25">
      <c r="A58" s="449" t="s">
        <v>221</v>
      </c>
      <c r="B58" s="439" t="s">
        <v>178</v>
      </c>
      <c r="C58" s="439">
        <f>C50+1</f>
        <v>442</v>
      </c>
      <c r="D58" s="439" t="s">
        <v>179</v>
      </c>
      <c r="E58" s="88" t="s">
        <v>180</v>
      </c>
      <c r="F58" s="89">
        <f>F50+7</f>
        <v>45599</v>
      </c>
      <c r="G58" s="90">
        <f>F58+1</f>
        <v>45600</v>
      </c>
      <c r="H58" s="91">
        <f>F58+4</f>
        <v>45603</v>
      </c>
      <c r="I58" s="1183"/>
      <c r="J58" s="1186"/>
      <c r="K58" s="1189"/>
      <c r="L58" s="1192"/>
      <c r="M58" s="1195"/>
      <c r="N58" s="1198"/>
      <c r="O58" s="1201"/>
      <c r="P58" s="1243"/>
      <c r="Q58" s="1246"/>
      <c r="R58" s="1249"/>
      <c r="S58" s="1252"/>
      <c r="T58" s="1291"/>
      <c r="U58" s="1368"/>
      <c r="V58" s="1371"/>
      <c r="W58" s="1368"/>
      <c r="X58" s="1368"/>
      <c r="Y58" s="1365"/>
    </row>
    <row r="59" spans="1:25">
      <c r="A59" s="494" t="s">
        <v>222</v>
      </c>
      <c r="B59" s="439" t="s">
        <v>182</v>
      </c>
      <c r="C59" s="439">
        <f>C51+1</f>
        <v>443</v>
      </c>
      <c r="D59" s="439" t="s">
        <v>179</v>
      </c>
      <c r="E59" s="88" t="s">
        <v>180</v>
      </c>
      <c r="F59" s="89">
        <f>F51+7</f>
        <v>45600</v>
      </c>
      <c r="G59" s="90">
        <f>F59+1</f>
        <v>45601</v>
      </c>
      <c r="H59" s="91">
        <f>F59+2</f>
        <v>45602</v>
      </c>
      <c r="I59" s="1183"/>
      <c r="J59" s="1186"/>
      <c r="K59" s="1189"/>
      <c r="L59" s="1192"/>
      <c r="M59" s="1195"/>
      <c r="N59" s="1198"/>
      <c r="O59" s="1201"/>
      <c r="P59" s="1243"/>
      <c r="Q59" s="1246"/>
      <c r="R59" s="1249"/>
      <c r="S59" s="1252"/>
      <c r="T59" s="1291"/>
      <c r="U59" s="1368"/>
      <c r="V59" s="1371"/>
      <c r="W59" s="1368"/>
      <c r="X59" s="1368"/>
      <c r="Y59" s="1365"/>
    </row>
    <row r="60" spans="1:25">
      <c r="A60" s="449" t="s">
        <v>223</v>
      </c>
      <c r="B60" s="439" t="s">
        <v>184</v>
      </c>
      <c r="C60" s="439">
        <f>C52+1</f>
        <v>445</v>
      </c>
      <c r="D60" s="439" t="s">
        <v>169</v>
      </c>
      <c r="E60" s="88" t="s">
        <v>180</v>
      </c>
      <c r="F60" s="89">
        <f>F52+7</f>
        <v>45604</v>
      </c>
      <c r="G60" s="90">
        <f>F60+1</f>
        <v>45605</v>
      </c>
      <c r="H60" s="89">
        <f>F60+2</f>
        <v>45606</v>
      </c>
      <c r="I60" s="1183"/>
      <c r="J60" s="1186"/>
      <c r="K60" s="1189"/>
      <c r="L60" s="1192"/>
      <c r="M60" s="1195"/>
      <c r="N60" s="1198"/>
      <c r="O60" s="1201"/>
      <c r="P60" s="1243"/>
      <c r="Q60" s="1246"/>
      <c r="R60" s="1249"/>
      <c r="S60" s="1252"/>
      <c r="T60" s="1291"/>
      <c r="U60" s="1368"/>
      <c r="V60" s="1371"/>
      <c r="W60" s="1368"/>
      <c r="X60" s="1368"/>
      <c r="Y60" s="1365"/>
    </row>
    <row r="61" spans="1:25">
      <c r="A61" s="450" t="s">
        <v>185</v>
      </c>
      <c r="B61" s="440" t="s">
        <v>186</v>
      </c>
      <c r="C61" s="440">
        <f>C53+1</f>
        <v>445</v>
      </c>
      <c r="D61" s="440" t="s">
        <v>169</v>
      </c>
      <c r="E61" s="95" t="s">
        <v>187</v>
      </c>
      <c r="F61" s="96">
        <f>SUM(F53+7)</f>
        <v>45600</v>
      </c>
      <c r="G61" s="97">
        <f>F61</f>
        <v>45600</v>
      </c>
      <c r="H61" s="98">
        <f>F61+1</f>
        <v>45601</v>
      </c>
      <c r="I61" s="1183"/>
      <c r="J61" s="1186"/>
      <c r="K61" s="1189"/>
      <c r="L61" s="1192"/>
      <c r="M61" s="1195"/>
      <c r="N61" s="1198"/>
      <c r="O61" s="1201"/>
      <c r="P61" s="1243"/>
      <c r="Q61" s="1246"/>
      <c r="R61" s="1249"/>
      <c r="S61" s="1252"/>
      <c r="T61" s="1291"/>
      <c r="U61" s="1368"/>
      <c r="V61" s="1371"/>
      <c r="W61" s="1368"/>
      <c r="X61" s="1368"/>
      <c r="Y61" s="1365"/>
    </row>
    <row r="62" spans="1:25">
      <c r="A62" s="451" t="s">
        <v>224</v>
      </c>
      <c r="B62" s="440" t="s">
        <v>184</v>
      </c>
      <c r="C62" s="440">
        <f>C54+1</f>
        <v>444</v>
      </c>
      <c r="D62" s="440" t="s">
        <v>201</v>
      </c>
      <c r="E62" s="101" t="s">
        <v>187</v>
      </c>
      <c r="F62" s="102">
        <f>SUM(F54+7)</f>
        <v>45599</v>
      </c>
      <c r="G62" s="103">
        <f t="shared" ref="G62" si="13">F62+1</f>
        <v>45600</v>
      </c>
      <c r="H62" s="281">
        <f>F62+1</f>
        <v>45600</v>
      </c>
      <c r="I62" s="1184"/>
      <c r="J62" s="1187"/>
      <c r="K62" s="1190"/>
      <c r="L62" s="1193"/>
      <c r="M62" s="1196"/>
      <c r="N62" s="1199"/>
      <c r="O62" s="1202"/>
      <c r="P62" s="1244"/>
      <c r="Q62" s="1247"/>
      <c r="R62" s="1250"/>
      <c r="S62" s="1253"/>
      <c r="T62" s="1292"/>
      <c r="U62" s="1369"/>
      <c r="V62" s="1372"/>
      <c r="W62" s="1369"/>
      <c r="X62" s="1369"/>
      <c r="Y62" s="1366"/>
    </row>
    <row r="63" spans="1:25">
      <c r="A63" s="104"/>
      <c r="B63" s="94"/>
      <c r="C63" s="94"/>
      <c r="D63" s="94"/>
      <c r="E63" s="94"/>
      <c r="F63" s="96"/>
      <c r="G63" s="96"/>
      <c r="H63" s="96"/>
      <c r="I63" s="310"/>
      <c r="J63" s="310"/>
      <c r="K63" s="310"/>
      <c r="L63" s="310"/>
      <c r="M63" s="242"/>
      <c r="N63" s="591"/>
      <c r="O63" s="606"/>
      <c r="P63" s="650"/>
      <c r="Q63" s="650"/>
      <c r="R63" s="650"/>
      <c r="S63" s="650"/>
      <c r="T63" s="650"/>
      <c r="U63" s="312"/>
      <c r="V63" s="390"/>
      <c r="W63" s="312"/>
      <c r="X63" s="312"/>
      <c r="Y63" s="312"/>
    </row>
    <row r="64" spans="1:25">
      <c r="A64" s="811" t="s">
        <v>194</v>
      </c>
      <c r="B64" s="282" t="s">
        <v>168</v>
      </c>
      <c r="C64" s="282">
        <f>C56+1</f>
        <v>446</v>
      </c>
      <c r="D64" s="282" t="s">
        <v>169</v>
      </c>
      <c r="E64" s="69" t="s">
        <v>170</v>
      </c>
      <c r="F64" s="70">
        <f>F56+7</f>
        <v>45606</v>
      </c>
      <c r="G64" s="71">
        <f>F64+1</f>
        <v>45607</v>
      </c>
      <c r="H64" s="72">
        <f>F64+4</f>
        <v>45610</v>
      </c>
      <c r="I64" s="1182" t="s">
        <v>400</v>
      </c>
      <c r="J64" s="1185" t="s">
        <v>401</v>
      </c>
      <c r="K64" s="1188">
        <v>446</v>
      </c>
      <c r="L64" s="1191" t="s">
        <v>169</v>
      </c>
      <c r="M64" s="1194">
        <f>SUM(M56+7)</f>
        <v>45616</v>
      </c>
      <c r="N64" s="1197">
        <f>SUM(M64+1)</f>
        <v>45617</v>
      </c>
      <c r="O64" s="1200">
        <f>SUM(O56+7)</f>
        <v>45625</v>
      </c>
      <c r="P64" s="1263" t="s">
        <v>534</v>
      </c>
      <c r="Q64" s="1266" t="s">
        <v>527</v>
      </c>
      <c r="R64" s="1248">
        <v>447</v>
      </c>
      <c r="S64" s="1251" t="s">
        <v>179</v>
      </c>
      <c r="T64" s="1235">
        <f>SUM(T56+7)</f>
        <v>45630</v>
      </c>
      <c r="U64" s="1367">
        <f>SUM(T64+1)</f>
        <v>45631</v>
      </c>
      <c r="V64" s="1370">
        <f>SUM(U64+17)</f>
        <v>45648</v>
      </c>
      <c r="W64" s="1367">
        <f>SUM(V64-2)</f>
        <v>45646</v>
      </c>
      <c r="X64" s="1367"/>
      <c r="Y64" s="1364" t="s">
        <v>528</v>
      </c>
    </row>
    <row r="65" spans="1:25">
      <c r="A65" s="448" t="s">
        <v>194</v>
      </c>
      <c r="B65" s="282" t="s">
        <v>168</v>
      </c>
      <c r="C65" s="282">
        <f>C57+1</f>
        <v>446</v>
      </c>
      <c r="D65" s="282" t="s">
        <v>169</v>
      </c>
      <c r="E65" s="77" t="s">
        <v>176</v>
      </c>
      <c r="F65" s="78">
        <f>F57+7</f>
        <v>45609</v>
      </c>
      <c r="G65" s="79">
        <f t="shared" ref="G65" si="14">F65+1</f>
        <v>45610</v>
      </c>
      <c r="H65" s="80">
        <f>F65+1</f>
        <v>45610</v>
      </c>
      <c r="I65" s="1183"/>
      <c r="J65" s="1186"/>
      <c r="K65" s="1189"/>
      <c r="L65" s="1192"/>
      <c r="M65" s="1195"/>
      <c r="N65" s="1198"/>
      <c r="O65" s="1201"/>
      <c r="P65" s="1264"/>
      <c r="Q65" s="1267"/>
      <c r="R65" s="1249"/>
      <c r="S65" s="1252"/>
      <c r="T65" s="1291"/>
      <c r="U65" s="1368"/>
      <c r="V65" s="1371"/>
      <c r="W65" s="1368"/>
      <c r="X65" s="1368"/>
      <c r="Y65" s="1365"/>
    </row>
    <row r="66" spans="1:25">
      <c r="A66" s="449" t="s">
        <v>190</v>
      </c>
      <c r="B66" s="439" t="s">
        <v>178</v>
      </c>
      <c r="C66" s="439">
        <f>C58+1</f>
        <v>443</v>
      </c>
      <c r="D66" s="439" t="s">
        <v>179</v>
      </c>
      <c r="E66" s="88" t="s">
        <v>180</v>
      </c>
      <c r="F66" s="89">
        <f>F58+7</f>
        <v>45606</v>
      </c>
      <c r="G66" s="90">
        <f>F66+1</f>
        <v>45607</v>
      </c>
      <c r="H66" s="91">
        <f>F66+4</f>
        <v>45610</v>
      </c>
      <c r="I66" s="1183"/>
      <c r="J66" s="1186"/>
      <c r="K66" s="1189"/>
      <c r="L66" s="1192"/>
      <c r="M66" s="1195"/>
      <c r="N66" s="1198"/>
      <c r="O66" s="1201"/>
      <c r="P66" s="1264"/>
      <c r="Q66" s="1267"/>
      <c r="R66" s="1249"/>
      <c r="S66" s="1252"/>
      <c r="T66" s="1291"/>
      <c r="U66" s="1368"/>
      <c r="V66" s="1371"/>
      <c r="W66" s="1368"/>
      <c r="X66" s="1368"/>
      <c r="Y66" s="1365"/>
    </row>
    <row r="67" spans="1:25">
      <c r="A67" s="494" t="s">
        <v>226</v>
      </c>
      <c r="B67" s="439" t="s">
        <v>182</v>
      </c>
      <c r="C67" s="439">
        <f>C59+1</f>
        <v>444</v>
      </c>
      <c r="D67" s="439" t="s">
        <v>179</v>
      </c>
      <c r="E67" s="88" t="s">
        <v>180</v>
      </c>
      <c r="F67" s="89">
        <f>F59+7</f>
        <v>45607</v>
      </c>
      <c r="G67" s="90">
        <f>F67+1</f>
        <v>45608</v>
      </c>
      <c r="H67" s="91">
        <f>F67+2</f>
        <v>45609</v>
      </c>
      <c r="I67" s="1183"/>
      <c r="J67" s="1186"/>
      <c r="K67" s="1189"/>
      <c r="L67" s="1192"/>
      <c r="M67" s="1195"/>
      <c r="N67" s="1198"/>
      <c r="O67" s="1201"/>
      <c r="P67" s="1264"/>
      <c r="Q67" s="1267"/>
      <c r="R67" s="1249"/>
      <c r="S67" s="1252"/>
      <c r="T67" s="1291"/>
      <c r="U67" s="1368"/>
      <c r="V67" s="1371"/>
      <c r="W67" s="1368"/>
      <c r="X67" s="1368"/>
      <c r="Y67" s="1365"/>
    </row>
    <row r="68" spans="1:25">
      <c r="A68" s="449" t="s">
        <v>198</v>
      </c>
      <c r="B68" s="439" t="s">
        <v>184</v>
      </c>
      <c r="C68" s="439">
        <f>C60+1</f>
        <v>446</v>
      </c>
      <c r="D68" s="439" t="s">
        <v>169</v>
      </c>
      <c r="E68" s="88" t="s">
        <v>180</v>
      </c>
      <c r="F68" s="89">
        <f>F60+3</f>
        <v>45607</v>
      </c>
      <c r="G68" s="90">
        <f>F68+1</f>
        <v>45608</v>
      </c>
      <c r="H68" s="89">
        <f>F68+2</f>
        <v>45609</v>
      </c>
      <c r="I68" s="1183"/>
      <c r="J68" s="1186"/>
      <c r="K68" s="1189"/>
      <c r="L68" s="1192"/>
      <c r="M68" s="1195"/>
      <c r="N68" s="1198"/>
      <c r="O68" s="1201"/>
      <c r="P68" s="1264"/>
      <c r="Q68" s="1267"/>
      <c r="R68" s="1249"/>
      <c r="S68" s="1252"/>
      <c r="T68" s="1291"/>
      <c r="U68" s="1368"/>
      <c r="V68" s="1371"/>
      <c r="W68" s="1368"/>
      <c r="X68" s="1368"/>
      <c r="Y68" s="1365"/>
    </row>
    <row r="69" spans="1:25">
      <c r="A69" s="450" t="s">
        <v>193</v>
      </c>
      <c r="B69" s="440" t="s">
        <v>186</v>
      </c>
      <c r="C69" s="440">
        <f>C61+1</f>
        <v>446</v>
      </c>
      <c r="D69" s="440" t="s">
        <v>169</v>
      </c>
      <c r="E69" s="95" t="s">
        <v>187</v>
      </c>
      <c r="F69" s="96">
        <f>SUM(F61+7)</f>
        <v>45607</v>
      </c>
      <c r="G69" s="97">
        <f>F69</f>
        <v>45607</v>
      </c>
      <c r="H69" s="98">
        <f>F69+1</f>
        <v>45608</v>
      </c>
      <c r="I69" s="1183"/>
      <c r="J69" s="1186"/>
      <c r="K69" s="1189"/>
      <c r="L69" s="1192"/>
      <c r="M69" s="1195"/>
      <c r="N69" s="1198"/>
      <c r="O69" s="1201"/>
      <c r="P69" s="1264"/>
      <c r="Q69" s="1267"/>
      <c r="R69" s="1249"/>
      <c r="S69" s="1252"/>
      <c r="T69" s="1291"/>
      <c r="U69" s="1368"/>
      <c r="V69" s="1371"/>
      <c r="W69" s="1368"/>
      <c r="X69" s="1368"/>
      <c r="Y69" s="1365"/>
    </row>
    <row r="70" spans="1:25">
      <c r="A70" s="451" t="s">
        <v>217</v>
      </c>
      <c r="B70" s="440" t="s">
        <v>184</v>
      </c>
      <c r="C70" s="440">
        <f>C62+1</f>
        <v>445</v>
      </c>
      <c r="D70" s="440" t="s">
        <v>201</v>
      </c>
      <c r="E70" s="101" t="s">
        <v>187</v>
      </c>
      <c r="F70" s="102">
        <f>SUM(F62+7)</f>
        <v>45606</v>
      </c>
      <c r="G70" s="103">
        <f t="shared" ref="G70" si="15">F70+1</f>
        <v>45607</v>
      </c>
      <c r="H70" s="281">
        <f>F70+1</f>
        <v>45607</v>
      </c>
      <c r="I70" s="1184"/>
      <c r="J70" s="1187"/>
      <c r="K70" s="1190"/>
      <c r="L70" s="1193"/>
      <c r="M70" s="1196"/>
      <c r="N70" s="1199"/>
      <c r="O70" s="1202"/>
      <c r="P70" s="1265"/>
      <c r="Q70" s="1268"/>
      <c r="R70" s="1250"/>
      <c r="S70" s="1253"/>
      <c r="T70" s="1292"/>
      <c r="U70" s="1369"/>
      <c r="V70" s="1372"/>
      <c r="W70" s="1369"/>
      <c r="X70" s="1369"/>
      <c r="Y70" s="1366"/>
    </row>
    <row r="71" spans="1:25">
      <c r="A71" s="858"/>
      <c r="B71" s="94"/>
      <c r="C71" s="94"/>
      <c r="D71" s="94"/>
      <c r="E71" s="94"/>
      <c r="F71" s="96"/>
      <c r="G71" s="96"/>
      <c r="H71" s="96"/>
      <c r="I71" s="310"/>
      <c r="J71" s="310"/>
      <c r="K71" s="310"/>
      <c r="L71" s="310"/>
      <c r="M71" s="242"/>
      <c r="N71" s="591"/>
      <c r="O71" s="606"/>
      <c r="P71" s="650"/>
      <c r="Q71" s="650"/>
      <c r="R71" s="650"/>
      <c r="S71" s="650"/>
      <c r="T71" s="650"/>
      <c r="U71" s="312"/>
      <c r="V71" s="390"/>
      <c r="W71" s="312"/>
      <c r="X71" s="312"/>
      <c r="Y71" s="312"/>
    </row>
    <row r="72" spans="1:25">
      <c r="A72" s="447" t="s">
        <v>202</v>
      </c>
      <c r="B72" s="282" t="s">
        <v>168</v>
      </c>
      <c r="C72" s="282">
        <f>C64+1</f>
        <v>447</v>
      </c>
      <c r="D72" s="282" t="s">
        <v>169</v>
      </c>
      <c r="E72" s="69" t="s">
        <v>170</v>
      </c>
      <c r="F72" s="70">
        <f>F64+7</f>
        <v>45613</v>
      </c>
      <c r="G72" s="71">
        <f>F72+1</f>
        <v>45614</v>
      </c>
      <c r="H72" s="72">
        <f>F72+4</f>
        <v>45617</v>
      </c>
      <c r="I72" s="1182" t="s">
        <v>400</v>
      </c>
      <c r="J72" s="1185" t="s">
        <v>401</v>
      </c>
      <c r="K72" s="1188">
        <v>446</v>
      </c>
      <c r="L72" s="1191" t="s">
        <v>169</v>
      </c>
      <c r="M72" s="1194">
        <f>SUM(M64+7)</f>
        <v>45623</v>
      </c>
      <c r="N72" s="1197">
        <f>SUM(M72+1)</f>
        <v>45624</v>
      </c>
      <c r="O72" s="1200">
        <f>SUM(O64+7)</f>
        <v>45632</v>
      </c>
      <c r="P72" s="1263" t="s">
        <v>526</v>
      </c>
      <c r="Q72" s="1266" t="s">
        <v>527</v>
      </c>
      <c r="R72" s="1248">
        <v>448</v>
      </c>
      <c r="S72" s="1251" t="s">
        <v>179</v>
      </c>
      <c r="T72" s="1235">
        <f>SUM(T64+7)</f>
        <v>45637</v>
      </c>
      <c r="U72" s="1367">
        <f>SUM(T72+1)</f>
        <v>45638</v>
      </c>
      <c r="V72" s="1370">
        <f>SUM(U72+17)</f>
        <v>45655</v>
      </c>
      <c r="W72" s="1367">
        <f>SUM(V72-2)</f>
        <v>45653</v>
      </c>
      <c r="X72" s="1367"/>
      <c r="Y72" s="1364" t="s">
        <v>528</v>
      </c>
    </row>
    <row r="73" spans="1:25">
      <c r="A73" s="448" t="s">
        <v>202</v>
      </c>
      <c r="B73" s="282" t="s">
        <v>168</v>
      </c>
      <c r="C73" s="282">
        <f>C65+1</f>
        <v>447</v>
      </c>
      <c r="D73" s="282" t="s">
        <v>169</v>
      </c>
      <c r="E73" s="77" t="s">
        <v>176</v>
      </c>
      <c r="F73" s="78">
        <f>F65+7</f>
        <v>45616</v>
      </c>
      <c r="G73" s="79">
        <f t="shared" ref="G73" si="16">F73+1</f>
        <v>45617</v>
      </c>
      <c r="H73" s="80">
        <f>F73+1</f>
        <v>45617</v>
      </c>
      <c r="I73" s="1183"/>
      <c r="J73" s="1186"/>
      <c r="K73" s="1189"/>
      <c r="L73" s="1192"/>
      <c r="M73" s="1195"/>
      <c r="N73" s="1198"/>
      <c r="O73" s="1201"/>
      <c r="P73" s="1264"/>
      <c r="Q73" s="1267"/>
      <c r="R73" s="1249"/>
      <c r="S73" s="1252"/>
      <c r="T73" s="1291"/>
      <c r="U73" s="1368"/>
      <c r="V73" s="1371"/>
      <c r="W73" s="1368"/>
      <c r="X73" s="1368"/>
      <c r="Y73" s="1365"/>
    </row>
    <row r="74" spans="1:25">
      <c r="A74" s="449" t="s">
        <v>228</v>
      </c>
      <c r="B74" s="439" t="s">
        <v>178</v>
      </c>
      <c r="C74" s="439">
        <f>C66+1</f>
        <v>444</v>
      </c>
      <c r="D74" s="439" t="s">
        <v>179</v>
      </c>
      <c r="E74" s="88" t="s">
        <v>180</v>
      </c>
      <c r="F74" s="89">
        <f>F66+7</f>
        <v>45613</v>
      </c>
      <c r="G74" s="90">
        <f>F74+1</f>
        <v>45614</v>
      </c>
      <c r="H74" s="91">
        <f>F74+4</f>
        <v>45617</v>
      </c>
      <c r="I74" s="1183"/>
      <c r="J74" s="1186"/>
      <c r="K74" s="1189"/>
      <c r="L74" s="1192"/>
      <c r="M74" s="1195"/>
      <c r="N74" s="1198"/>
      <c r="O74" s="1201"/>
      <c r="P74" s="1264"/>
      <c r="Q74" s="1267"/>
      <c r="R74" s="1249"/>
      <c r="S74" s="1252"/>
      <c r="T74" s="1291"/>
      <c r="U74" s="1368"/>
      <c r="V74" s="1371"/>
      <c r="W74" s="1368"/>
      <c r="X74" s="1368"/>
      <c r="Y74" s="1365"/>
    </row>
    <row r="75" spans="1:25">
      <c r="A75" s="494" t="s">
        <v>229</v>
      </c>
      <c r="B75" s="439" t="s">
        <v>182</v>
      </c>
      <c r="C75" s="439">
        <f>C67+1</f>
        <v>445</v>
      </c>
      <c r="D75" s="439" t="s">
        <v>179</v>
      </c>
      <c r="E75" s="88" t="s">
        <v>180</v>
      </c>
      <c r="F75" s="89">
        <f>F67+7</f>
        <v>45614</v>
      </c>
      <c r="G75" s="90">
        <f>F75+1</f>
        <v>45615</v>
      </c>
      <c r="H75" s="91">
        <f>F75+2</f>
        <v>45616</v>
      </c>
      <c r="I75" s="1183"/>
      <c r="J75" s="1186"/>
      <c r="K75" s="1189"/>
      <c r="L75" s="1192"/>
      <c r="M75" s="1195"/>
      <c r="N75" s="1198"/>
      <c r="O75" s="1201"/>
      <c r="P75" s="1264"/>
      <c r="Q75" s="1267"/>
      <c r="R75" s="1249"/>
      <c r="S75" s="1252"/>
      <c r="T75" s="1291"/>
      <c r="U75" s="1368"/>
      <c r="V75" s="1371"/>
      <c r="W75" s="1368"/>
      <c r="X75" s="1368"/>
      <c r="Y75" s="1365"/>
    </row>
    <row r="76" spans="1:25">
      <c r="A76" s="449" t="s">
        <v>213</v>
      </c>
      <c r="B76" s="439" t="s">
        <v>184</v>
      </c>
      <c r="C76" s="439">
        <f>C68+1</f>
        <v>447</v>
      </c>
      <c r="D76" s="439" t="s">
        <v>169</v>
      </c>
      <c r="E76" s="88" t="s">
        <v>180</v>
      </c>
      <c r="F76" s="89">
        <f>F68+3</f>
        <v>45610</v>
      </c>
      <c r="G76" s="90">
        <f>F76+1</f>
        <v>45611</v>
      </c>
      <c r="H76" s="89">
        <f>F76+2</f>
        <v>45612</v>
      </c>
      <c r="I76" s="1183"/>
      <c r="J76" s="1186"/>
      <c r="K76" s="1189"/>
      <c r="L76" s="1192"/>
      <c r="M76" s="1195"/>
      <c r="N76" s="1198"/>
      <c r="O76" s="1201"/>
      <c r="P76" s="1264"/>
      <c r="Q76" s="1267"/>
      <c r="R76" s="1249"/>
      <c r="S76" s="1252"/>
      <c r="T76" s="1291"/>
      <c r="U76" s="1368"/>
      <c r="V76" s="1371"/>
      <c r="W76" s="1368"/>
      <c r="X76" s="1368"/>
      <c r="Y76" s="1365"/>
    </row>
    <row r="77" spans="1:25">
      <c r="A77" s="450" t="s">
        <v>199</v>
      </c>
      <c r="B77" s="440" t="s">
        <v>186</v>
      </c>
      <c r="C77" s="440">
        <f>C69+1</f>
        <v>447</v>
      </c>
      <c r="D77" s="440" t="s">
        <v>169</v>
      </c>
      <c r="E77" s="95" t="s">
        <v>187</v>
      </c>
      <c r="F77" s="96">
        <f>SUM(F69+7)</f>
        <v>45614</v>
      </c>
      <c r="G77" s="97">
        <f>F77</f>
        <v>45614</v>
      </c>
      <c r="H77" s="98">
        <f>F77+1</f>
        <v>45615</v>
      </c>
      <c r="I77" s="1183"/>
      <c r="J77" s="1186"/>
      <c r="K77" s="1189"/>
      <c r="L77" s="1192"/>
      <c r="M77" s="1195"/>
      <c r="N77" s="1198"/>
      <c r="O77" s="1201"/>
      <c r="P77" s="1264"/>
      <c r="Q77" s="1267"/>
      <c r="R77" s="1249"/>
      <c r="S77" s="1252"/>
      <c r="T77" s="1291"/>
      <c r="U77" s="1368"/>
      <c r="V77" s="1371"/>
      <c r="W77" s="1368"/>
      <c r="X77" s="1368"/>
      <c r="Y77" s="1365"/>
    </row>
    <row r="78" spans="1:25">
      <c r="A78" s="451" t="s">
        <v>230</v>
      </c>
      <c r="B78" s="440" t="s">
        <v>184</v>
      </c>
      <c r="C78" s="440">
        <f>C70+1</f>
        <v>446</v>
      </c>
      <c r="D78" s="440" t="s">
        <v>201</v>
      </c>
      <c r="E78" s="101" t="s">
        <v>187</v>
      </c>
      <c r="F78" s="102">
        <f>SUM(F70+7)</f>
        <v>45613</v>
      </c>
      <c r="G78" s="103">
        <f t="shared" ref="G78" si="17">F78+1</f>
        <v>45614</v>
      </c>
      <c r="H78" s="281">
        <f>F78+1</f>
        <v>45614</v>
      </c>
      <c r="I78" s="1184"/>
      <c r="J78" s="1187"/>
      <c r="K78" s="1190"/>
      <c r="L78" s="1193"/>
      <c r="M78" s="1196"/>
      <c r="N78" s="1199"/>
      <c r="O78" s="1202"/>
      <c r="P78" s="1265"/>
      <c r="Q78" s="1268"/>
      <c r="R78" s="1250"/>
      <c r="S78" s="1253"/>
      <c r="T78" s="1292"/>
      <c r="U78" s="1369"/>
      <c r="V78" s="1372"/>
      <c r="W78" s="1369"/>
      <c r="X78" s="1369"/>
      <c r="Y78" s="1366"/>
    </row>
    <row r="79" spans="1:25">
      <c r="A79" s="104"/>
      <c r="B79" s="94"/>
      <c r="C79" s="94"/>
      <c r="D79" s="94"/>
      <c r="E79" s="94"/>
      <c r="F79" s="96"/>
      <c r="G79" s="96"/>
      <c r="H79" s="96"/>
      <c r="I79" s="310"/>
      <c r="J79" s="310"/>
      <c r="K79" s="310"/>
      <c r="L79" s="310"/>
      <c r="M79" s="242"/>
      <c r="N79" s="591"/>
      <c r="O79" s="606"/>
      <c r="P79" s="650"/>
      <c r="Q79" s="650"/>
      <c r="R79" s="650"/>
      <c r="S79" s="650"/>
      <c r="T79" s="650"/>
      <c r="U79" s="312"/>
      <c r="V79" s="390"/>
      <c r="W79" s="312"/>
      <c r="X79" s="312"/>
      <c r="Y79" s="312"/>
    </row>
    <row r="80" spans="1:25">
      <c r="A80" s="447" t="s">
        <v>207</v>
      </c>
      <c r="B80" s="282" t="s">
        <v>168</v>
      </c>
      <c r="C80" s="282">
        <f>C72+1</f>
        <v>448</v>
      </c>
      <c r="D80" s="282" t="s">
        <v>169</v>
      </c>
      <c r="E80" s="69" t="s">
        <v>170</v>
      </c>
      <c r="F80" s="70">
        <f>F72+7</f>
        <v>45620</v>
      </c>
      <c r="G80" s="71">
        <f>F80+1</f>
        <v>45621</v>
      </c>
      <c r="H80" s="72">
        <f>F80+4</f>
        <v>45624</v>
      </c>
      <c r="I80" s="1182" t="s">
        <v>400</v>
      </c>
      <c r="J80" s="1185" t="s">
        <v>401</v>
      </c>
      <c r="K80" s="1188">
        <v>446</v>
      </c>
      <c r="L80" s="1191" t="s">
        <v>169</v>
      </c>
      <c r="M80" s="1194">
        <f>SUM(M72+7)</f>
        <v>45630</v>
      </c>
      <c r="N80" s="1197">
        <f>SUM(M80+1)</f>
        <v>45631</v>
      </c>
      <c r="O80" s="1200">
        <f>SUM(O72+7)</f>
        <v>45639</v>
      </c>
      <c r="P80" s="1263" t="s">
        <v>529</v>
      </c>
      <c r="Q80" s="1266" t="s">
        <v>527</v>
      </c>
      <c r="R80" s="1248">
        <v>449</v>
      </c>
      <c r="S80" s="1251" t="s">
        <v>179</v>
      </c>
      <c r="T80" s="1235">
        <f>SUM(T72+7)</f>
        <v>45644</v>
      </c>
      <c r="U80" s="1367">
        <f>SUM(T80+1)</f>
        <v>45645</v>
      </c>
      <c r="V80" s="1370">
        <f>SUM(U80+17)</f>
        <v>45662</v>
      </c>
      <c r="W80" s="1367">
        <f>SUM(V80-2)</f>
        <v>45660</v>
      </c>
      <c r="X80" s="1367"/>
      <c r="Y80" s="1364" t="s">
        <v>528</v>
      </c>
    </row>
    <row r="81" spans="1:30">
      <c r="A81" s="448" t="s">
        <v>207</v>
      </c>
      <c r="B81" s="282" t="s">
        <v>168</v>
      </c>
      <c r="C81" s="282">
        <f>C73+1</f>
        <v>448</v>
      </c>
      <c r="D81" s="282" t="s">
        <v>169</v>
      </c>
      <c r="E81" s="77" t="s">
        <v>176</v>
      </c>
      <c r="F81" s="78">
        <f>F73+7</f>
        <v>45623</v>
      </c>
      <c r="G81" s="79">
        <f t="shared" ref="G81" si="18">F81+1</f>
        <v>45624</v>
      </c>
      <c r="H81" s="80">
        <f>F81+1</f>
        <v>45624</v>
      </c>
      <c r="I81" s="1183"/>
      <c r="J81" s="1186"/>
      <c r="K81" s="1189"/>
      <c r="L81" s="1192"/>
      <c r="M81" s="1195"/>
      <c r="N81" s="1198"/>
      <c r="O81" s="1201"/>
      <c r="P81" s="1264"/>
      <c r="Q81" s="1267"/>
      <c r="R81" s="1249"/>
      <c r="S81" s="1252"/>
      <c r="T81" s="1291"/>
      <c r="U81" s="1368"/>
      <c r="V81" s="1371"/>
      <c r="W81" s="1368"/>
      <c r="X81" s="1368"/>
      <c r="Y81" s="1365"/>
    </row>
    <row r="82" spans="1:30">
      <c r="A82" s="449" t="s">
        <v>177</v>
      </c>
      <c r="B82" s="439" t="s">
        <v>178</v>
      </c>
      <c r="C82" s="439">
        <f>C74+1</f>
        <v>445</v>
      </c>
      <c r="D82" s="439" t="s">
        <v>179</v>
      </c>
      <c r="E82" s="88" t="s">
        <v>180</v>
      </c>
      <c r="F82" s="89">
        <f>F74+7</f>
        <v>45620</v>
      </c>
      <c r="G82" s="90">
        <f>F82+1</f>
        <v>45621</v>
      </c>
      <c r="H82" s="91">
        <f>F82+4</f>
        <v>45624</v>
      </c>
      <c r="I82" s="1183"/>
      <c r="J82" s="1186"/>
      <c r="K82" s="1189"/>
      <c r="L82" s="1192"/>
      <c r="M82" s="1195"/>
      <c r="N82" s="1198"/>
      <c r="O82" s="1201"/>
      <c r="P82" s="1264"/>
      <c r="Q82" s="1267"/>
      <c r="R82" s="1249"/>
      <c r="S82" s="1252"/>
      <c r="T82" s="1291"/>
      <c r="U82" s="1368"/>
      <c r="V82" s="1371"/>
      <c r="W82" s="1368"/>
      <c r="X82" s="1368"/>
      <c r="Y82" s="1365"/>
    </row>
    <row r="83" spans="1:30">
      <c r="A83" s="494" t="s">
        <v>232</v>
      </c>
      <c r="B83" s="439" t="s">
        <v>182</v>
      </c>
      <c r="C83" s="439">
        <f>C75+1</f>
        <v>446</v>
      </c>
      <c r="D83" s="439" t="s">
        <v>179</v>
      </c>
      <c r="E83" s="88" t="s">
        <v>180</v>
      </c>
      <c r="F83" s="89">
        <f>F75+7</f>
        <v>45621</v>
      </c>
      <c r="G83" s="90">
        <f>F83+1</f>
        <v>45622</v>
      </c>
      <c r="H83" s="91">
        <f>F83+2</f>
        <v>45623</v>
      </c>
      <c r="I83" s="1183"/>
      <c r="J83" s="1186"/>
      <c r="K83" s="1189"/>
      <c r="L83" s="1192"/>
      <c r="M83" s="1195"/>
      <c r="N83" s="1198"/>
      <c r="O83" s="1201"/>
      <c r="P83" s="1264"/>
      <c r="Q83" s="1267"/>
      <c r="R83" s="1249"/>
      <c r="S83" s="1252"/>
      <c r="T83" s="1291"/>
      <c r="U83" s="1368"/>
      <c r="V83" s="1371"/>
      <c r="W83" s="1368"/>
      <c r="X83" s="1368"/>
      <c r="Y83" s="1365"/>
    </row>
    <row r="84" spans="1:30">
      <c r="A84" s="449" t="s">
        <v>219</v>
      </c>
      <c r="B84" s="439" t="s">
        <v>184</v>
      </c>
      <c r="C84" s="439">
        <f>C76+1</f>
        <v>448</v>
      </c>
      <c r="D84" s="439" t="s">
        <v>169</v>
      </c>
      <c r="E84" s="88" t="s">
        <v>180</v>
      </c>
      <c r="F84" s="89">
        <f>F76+3</f>
        <v>45613</v>
      </c>
      <c r="G84" s="90">
        <f>F84+1</f>
        <v>45614</v>
      </c>
      <c r="H84" s="89">
        <f>F84+2</f>
        <v>45615</v>
      </c>
      <c r="I84" s="1183"/>
      <c r="J84" s="1186"/>
      <c r="K84" s="1189"/>
      <c r="L84" s="1192"/>
      <c r="M84" s="1195"/>
      <c r="N84" s="1198"/>
      <c r="O84" s="1201"/>
      <c r="P84" s="1264"/>
      <c r="Q84" s="1267"/>
      <c r="R84" s="1249"/>
      <c r="S84" s="1252"/>
      <c r="T84" s="1291"/>
      <c r="U84" s="1368"/>
      <c r="V84" s="1371"/>
      <c r="W84" s="1368"/>
      <c r="X84" s="1368"/>
      <c r="Y84" s="1365"/>
    </row>
    <row r="85" spans="1:30">
      <c r="A85" s="450" t="s">
        <v>233</v>
      </c>
      <c r="B85" s="440" t="s">
        <v>186</v>
      </c>
      <c r="C85" s="440">
        <f>C77+1</f>
        <v>448</v>
      </c>
      <c r="D85" s="440" t="s">
        <v>169</v>
      </c>
      <c r="E85" s="95" t="s">
        <v>187</v>
      </c>
      <c r="F85" s="96">
        <f>SUM(F77+7)</f>
        <v>45621</v>
      </c>
      <c r="G85" s="97">
        <f>F85</f>
        <v>45621</v>
      </c>
      <c r="H85" s="98">
        <f>F85+1</f>
        <v>45622</v>
      </c>
      <c r="I85" s="1183"/>
      <c r="J85" s="1186"/>
      <c r="K85" s="1189"/>
      <c r="L85" s="1192"/>
      <c r="M85" s="1195"/>
      <c r="N85" s="1198"/>
      <c r="O85" s="1201"/>
      <c r="P85" s="1264"/>
      <c r="Q85" s="1267"/>
      <c r="R85" s="1249"/>
      <c r="S85" s="1252"/>
      <c r="T85" s="1291"/>
      <c r="U85" s="1368"/>
      <c r="V85" s="1371"/>
      <c r="W85" s="1368"/>
      <c r="X85" s="1368"/>
      <c r="Y85" s="1365"/>
    </row>
    <row r="86" spans="1:30">
      <c r="A86" s="451" t="s">
        <v>198</v>
      </c>
      <c r="B86" s="440" t="s">
        <v>184</v>
      </c>
      <c r="C86" s="440">
        <f>C78+1</f>
        <v>447</v>
      </c>
      <c r="D86" s="440" t="s">
        <v>201</v>
      </c>
      <c r="E86" s="101" t="s">
        <v>187</v>
      </c>
      <c r="F86" s="102">
        <f>SUM(F78+7)</f>
        <v>45620</v>
      </c>
      <c r="G86" s="103">
        <f t="shared" ref="G86" si="19">F86+1</f>
        <v>45621</v>
      </c>
      <c r="H86" s="281">
        <f>F86+1</f>
        <v>45621</v>
      </c>
      <c r="I86" s="1184"/>
      <c r="J86" s="1187"/>
      <c r="K86" s="1190"/>
      <c r="L86" s="1193"/>
      <c r="M86" s="1196"/>
      <c r="N86" s="1199"/>
      <c r="O86" s="1202"/>
      <c r="P86" s="1265"/>
      <c r="Q86" s="1268"/>
      <c r="R86" s="1250"/>
      <c r="S86" s="1253"/>
      <c r="T86" s="1292"/>
      <c r="U86" s="1369"/>
      <c r="V86" s="1372"/>
      <c r="W86" s="1369"/>
      <c r="X86" s="1369"/>
      <c r="Y86" s="1366"/>
    </row>
    <row r="87" spans="1:30">
      <c r="A87" s="52"/>
      <c r="B87" s="52"/>
      <c r="C87" s="52"/>
      <c r="D87" s="52"/>
      <c r="E87" s="52"/>
      <c r="F87" s="52"/>
      <c r="G87" s="52"/>
      <c r="H87" s="52"/>
      <c r="I87" s="62"/>
      <c r="J87" s="62"/>
      <c r="K87" s="62"/>
      <c r="L87" s="62"/>
      <c r="M87" s="61"/>
      <c r="N87" s="61"/>
      <c r="O87" s="61"/>
      <c r="P87" s="62"/>
      <c r="Q87" s="62"/>
      <c r="R87" s="62"/>
      <c r="S87" s="62"/>
      <c r="T87" s="61"/>
      <c r="U87" s="61"/>
      <c r="V87" s="61"/>
      <c r="W87" s="61"/>
      <c r="X87" s="61"/>
      <c r="Y87" s="61"/>
    </row>
    <row r="88" spans="1:30">
      <c r="A88" s="13" t="s">
        <v>234</v>
      </c>
      <c r="B88" s="14"/>
      <c r="C88" s="14"/>
      <c r="D88" s="14"/>
      <c r="E88" s="15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"/>
    </row>
    <row r="89" spans="1:30">
      <c r="A89" s="1"/>
      <c r="B89" s="1"/>
      <c r="C89" s="1"/>
      <c r="D89" s="5"/>
      <c r="E89" s="16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30">
      <c r="A90" s="1105" t="s">
        <v>235</v>
      </c>
      <c r="B90" s="1106"/>
      <c r="C90" s="1106"/>
      <c r="D90" s="1106"/>
      <c r="E90" s="1106"/>
      <c r="F90" s="1107"/>
      <c r="G90" s="1102" t="s">
        <v>236</v>
      </c>
      <c r="H90" s="1103"/>
      <c r="I90" s="1103"/>
      <c r="J90" s="1103"/>
      <c r="K90" s="1103"/>
      <c r="L90" s="1103"/>
      <c r="M90" s="1103"/>
      <c r="N90" s="1103"/>
      <c r="O90" s="1103"/>
      <c r="P90" s="1103"/>
      <c r="Q90" s="1103"/>
      <c r="R90" s="1103"/>
      <c r="S90" s="1103"/>
      <c r="T90" s="1103"/>
      <c r="U90" s="1103"/>
      <c r="V90" s="1103"/>
      <c r="W90" s="1103"/>
      <c r="X90" s="1103"/>
      <c r="Y90" s="1104"/>
    </row>
    <row r="91" spans="1:30" ht="15" customHeight="1">
      <c r="A91" s="1101" t="s">
        <v>535</v>
      </c>
      <c r="B91" s="1381"/>
      <c r="C91" s="1381"/>
      <c r="D91" s="1381"/>
      <c r="E91" s="1381"/>
      <c r="F91" s="1382"/>
      <c r="G91" s="1378"/>
      <c r="H91" s="1379"/>
      <c r="I91" s="1379"/>
      <c r="J91" s="1379"/>
      <c r="K91" s="1379"/>
      <c r="L91" s="1379"/>
      <c r="M91" s="1379"/>
      <c r="N91" s="1379"/>
      <c r="O91" s="1379"/>
      <c r="P91" s="1379"/>
      <c r="Q91" s="1379"/>
      <c r="R91" s="1379"/>
      <c r="S91" s="1379"/>
      <c r="T91" s="1379"/>
      <c r="U91" s="1379"/>
      <c r="V91" s="1379"/>
      <c r="W91" s="1379"/>
      <c r="X91" s="1379"/>
      <c r="Y91" s="1379"/>
      <c r="Z91" s="1379"/>
      <c r="AA91" s="1379"/>
      <c r="AB91" s="1379"/>
      <c r="AC91" s="1379"/>
      <c r="AD91" s="1380"/>
    </row>
    <row r="92" spans="1:30">
      <c r="A92" s="1101"/>
      <c r="B92" s="1381"/>
      <c r="C92" s="1381"/>
      <c r="D92" s="1381"/>
      <c r="E92" s="1381"/>
      <c r="F92" s="1382"/>
      <c r="G92" s="1091"/>
      <c r="H92" s="1092"/>
      <c r="I92" s="1092"/>
      <c r="J92" s="1092"/>
      <c r="K92" s="1092"/>
      <c r="L92" s="1092"/>
      <c r="M92" s="1092"/>
      <c r="N92" s="1092"/>
      <c r="O92" s="1092"/>
      <c r="P92" s="1092"/>
      <c r="Q92" s="1092"/>
      <c r="R92" s="1092"/>
      <c r="S92" s="1092"/>
      <c r="T92" s="1092"/>
      <c r="U92" s="1092"/>
      <c r="V92" s="1092"/>
      <c r="W92" s="1092"/>
      <c r="X92" s="1092"/>
      <c r="Y92" s="1093"/>
    </row>
    <row r="93" spans="1:30">
      <c r="A93" s="1088"/>
      <c r="B93" s="1089"/>
      <c r="C93" s="1089"/>
      <c r="D93" s="1089"/>
      <c r="E93" s="1089"/>
      <c r="F93" s="1090"/>
      <c r="G93" s="1102"/>
      <c r="H93" s="1103"/>
      <c r="I93" s="1103"/>
      <c r="J93" s="1103"/>
      <c r="K93" s="1103"/>
      <c r="L93" s="1103"/>
      <c r="M93" s="1103"/>
      <c r="N93" s="1103"/>
      <c r="O93" s="1103"/>
      <c r="P93" s="1103"/>
      <c r="Q93" s="1103"/>
      <c r="R93" s="1103"/>
      <c r="S93" s="1103"/>
      <c r="T93" s="1103"/>
      <c r="U93" s="1103"/>
      <c r="V93" s="1103"/>
      <c r="W93" s="1103"/>
      <c r="X93" s="1103"/>
      <c r="Y93" s="1104"/>
    </row>
    <row r="94" spans="1:30">
      <c r="A94" s="1088"/>
      <c r="B94" s="1089"/>
      <c r="C94" s="1089"/>
      <c r="D94" s="1089"/>
      <c r="E94" s="1089"/>
      <c r="F94" s="1090"/>
      <c r="G94" s="1098"/>
      <c r="H94" s="1099"/>
      <c r="I94" s="1099"/>
      <c r="J94" s="1099"/>
      <c r="K94" s="1099"/>
      <c r="L94" s="1099"/>
      <c r="M94" s="1099"/>
      <c r="N94" s="1099"/>
      <c r="O94" s="1099"/>
      <c r="P94" s="1099"/>
      <c r="Q94" s="1099"/>
      <c r="R94" s="1099"/>
      <c r="S94" s="1099"/>
      <c r="T94" s="1099"/>
      <c r="U94" s="1099"/>
      <c r="V94" s="1099"/>
      <c r="W94" s="1099"/>
      <c r="X94" s="1099"/>
      <c r="Y94" s="1100"/>
    </row>
    <row r="95" spans="1:30">
      <c r="A95" s="1088"/>
      <c r="B95" s="1089"/>
      <c r="C95" s="1089"/>
      <c r="D95" s="1089"/>
      <c r="E95" s="1089"/>
      <c r="F95" s="1090"/>
      <c r="G95" s="1091"/>
      <c r="H95" s="1092"/>
      <c r="I95" s="1092"/>
      <c r="J95" s="1092"/>
      <c r="K95" s="1092"/>
      <c r="L95" s="1092"/>
      <c r="M95" s="1092"/>
      <c r="N95" s="1092"/>
      <c r="O95" s="1092"/>
      <c r="P95" s="1092"/>
      <c r="Q95" s="1092"/>
      <c r="R95" s="1092"/>
      <c r="S95" s="1092"/>
      <c r="T95" s="1092"/>
      <c r="U95" s="1092"/>
      <c r="V95" s="1092"/>
      <c r="W95" s="1092"/>
      <c r="X95" s="1092"/>
      <c r="Y95" s="1093"/>
    </row>
    <row r="96" spans="1:30">
      <c r="A96" s="1094"/>
      <c r="B96" s="1089"/>
      <c r="C96" s="1089"/>
      <c r="D96" s="1089"/>
      <c r="E96" s="1089"/>
      <c r="F96" s="1090"/>
      <c r="G96" s="1095"/>
      <c r="H96" s="1096"/>
      <c r="I96" s="1096"/>
      <c r="J96" s="1096"/>
      <c r="K96" s="1096"/>
      <c r="L96" s="1096"/>
      <c r="M96" s="1096"/>
      <c r="N96" s="1096"/>
      <c r="O96" s="1096"/>
      <c r="P96" s="1096"/>
      <c r="Q96" s="1096"/>
      <c r="R96" s="1096"/>
      <c r="S96" s="1096"/>
      <c r="T96" s="1096"/>
      <c r="U96" s="1096"/>
      <c r="V96" s="1096"/>
      <c r="W96" s="1096"/>
      <c r="X96" s="1096"/>
      <c r="Y96" s="1097"/>
    </row>
    <row r="97" spans="1:25">
      <c r="A97" s="1"/>
      <c r="B97" s="1"/>
      <c r="C97" s="1"/>
      <c r="D97" s="5"/>
      <c r="E97" s="5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52"/>
      <c r="B98" s="52"/>
      <c r="C98" s="52"/>
      <c r="D98" s="53"/>
      <c r="E98" s="53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</row>
    <row r="99" spans="1:25" ht="15.75">
      <c r="A99" s="54" t="s">
        <v>242</v>
      </c>
      <c r="B99" s="55"/>
      <c r="C99" s="55"/>
      <c r="D99" s="56"/>
      <c r="E99" s="53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2"/>
    </row>
    <row r="100" spans="1:25" ht="15.75">
      <c r="A100" s="57" t="s">
        <v>243</v>
      </c>
      <c r="B100" s="58"/>
      <c r="C100" s="58"/>
      <c r="D100" s="59"/>
      <c r="E100" s="53"/>
      <c r="F100" s="57"/>
      <c r="G100" s="58"/>
      <c r="H100" s="57" t="s">
        <v>244</v>
      </c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2"/>
    </row>
    <row r="101" spans="1:25" ht="15.75">
      <c r="A101" s="57" t="s">
        <v>245</v>
      </c>
      <c r="B101" s="58"/>
      <c r="C101" s="58"/>
      <c r="D101" s="59"/>
      <c r="E101" s="53"/>
      <c r="F101" s="57"/>
      <c r="G101" s="58"/>
      <c r="H101" s="57" t="s">
        <v>246</v>
      </c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2"/>
    </row>
    <row r="102" spans="1:25">
      <c r="A102" s="52" t="s">
        <v>247</v>
      </c>
      <c r="B102" s="52"/>
      <c r="C102" s="52"/>
      <c r="D102" s="53"/>
      <c r="E102" s="53"/>
      <c r="F102" s="52"/>
      <c r="G102" s="52"/>
      <c r="H102" s="52" t="s">
        <v>248</v>
      </c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</row>
    <row r="103" spans="1:25">
      <c r="A103" s="60" t="s">
        <v>249</v>
      </c>
      <c r="B103" s="52"/>
      <c r="C103" s="52"/>
      <c r="D103" s="53"/>
      <c r="E103" s="53"/>
      <c r="F103" s="52"/>
      <c r="G103" s="52"/>
      <c r="H103" s="60" t="s">
        <v>250</v>
      </c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</row>
    <row r="104" spans="1:25">
      <c r="A104" s="52"/>
      <c r="B104" s="52"/>
      <c r="C104" s="52"/>
      <c r="D104" s="53"/>
      <c r="E104" s="53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</row>
    <row r="105" spans="1:25">
      <c r="A105" s="52" t="s">
        <v>251</v>
      </c>
      <c r="B105" s="52"/>
      <c r="C105" s="52"/>
      <c r="D105" s="53"/>
      <c r="E105" s="53"/>
      <c r="F105" s="52"/>
      <c r="G105" s="52"/>
      <c r="H105" s="52" t="s">
        <v>252</v>
      </c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</row>
    <row r="106" spans="1:25">
      <c r="A106" s="60" t="s">
        <v>253</v>
      </c>
      <c r="B106" s="52"/>
      <c r="C106" s="52"/>
      <c r="D106" s="53"/>
      <c r="E106" s="53"/>
      <c r="F106" s="52"/>
      <c r="G106" s="52"/>
      <c r="H106" s="60" t="s">
        <v>254</v>
      </c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</row>
    <row r="107" spans="1:25">
      <c r="A107" s="52"/>
      <c r="B107" s="52"/>
      <c r="C107" s="52"/>
      <c r="D107" s="53"/>
      <c r="E107" s="53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</row>
  </sheetData>
  <mergeCells count="197">
    <mergeCell ref="A4:I4"/>
    <mergeCell ref="A5:A6"/>
    <mergeCell ref="B5:D6"/>
    <mergeCell ref="E5:E6"/>
    <mergeCell ref="F5:G5"/>
    <mergeCell ref="I5:I6"/>
    <mergeCell ref="L8:L14"/>
    <mergeCell ref="M8:M14"/>
    <mergeCell ref="U32:U38"/>
    <mergeCell ref="O32:O38"/>
    <mergeCell ref="P32:P38"/>
    <mergeCell ref="Q32:Q38"/>
    <mergeCell ref="T16:T22"/>
    <mergeCell ref="I16:I22"/>
    <mergeCell ref="J16:J22"/>
    <mergeCell ref="K16:K22"/>
    <mergeCell ref="L16:L22"/>
    <mergeCell ref="Y5:Y6"/>
    <mergeCell ref="J5:L6"/>
    <mergeCell ref="M5:N5"/>
    <mergeCell ref="P5:P6"/>
    <mergeCell ref="Q5:S6"/>
    <mergeCell ref="T5:U5"/>
    <mergeCell ref="V5:X5"/>
    <mergeCell ref="R32:R38"/>
    <mergeCell ref="S32:S38"/>
    <mergeCell ref="T32:T38"/>
    <mergeCell ref="V32:V38"/>
    <mergeCell ref="W32:W38"/>
    <mergeCell ref="A90:F90"/>
    <mergeCell ref="G90:Y90"/>
    <mergeCell ref="I8:I14"/>
    <mergeCell ref="J8:J14"/>
    <mergeCell ref="K8:K14"/>
    <mergeCell ref="X32:X38"/>
    <mergeCell ref="Y32:Y38"/>
    <mergeCell ref="I32:I38"/>
    <mergeCell ref="J32:J38"/>
    <mergeCell ref="K32:K38"/>
    <mergeCell ref="L32:L38"/>
    <mergeCell ref="M32:M38"/>
    <mergeCell ref="N32:N38"/>
    <mergeCell ref="R16:R22"/>
    <mergeCell ref="S16:S22"/>
    <mergeCell ref="A96:F96"/>
    <mergeCell ref="G96:Y96"/>
    <mergeCell ref="G91:AD91"/>
    <mergeCell ref="G92:Y92"/>
    <mergeCell ref="A93:F93"/>
    <mergeCell ref="G93:Y93"/>
    <mergeCell ref="A94:F94"/>
    <mergeCell ref="G94:Y94"/>
    <mergeCell ref="A95:F95"/>
    <mergeCell ref="G95:Y95"/>
    <mergeCell ref="A91:F91"/>
    <mergeCell ref="A92:F92"/>
    <mergeCell ref="M16:M22"/>
    <mergeCell ref="N16:N22"/>
    <mergeCell ref="O16:O22"/>
    <mergeCell ref="P16:P22"/>
    <mergeCell ref="Q16:Q22"/>
    <mergeCell ref="U16:U22"/>
    <mergeCell ref="V16:V22"/>
    <mergeCell ref="W16:W22"/>
    <mergeCell ref="X16:X22"/>
    <mergeCell ref="Y16:Y22"/>
    <mergeCell ref="R24:R30"/>
    <mergeCell ref="S24:S30"/>
    <mergeCell ref="T24:T30"/>
    <mergeCell ref="U24:U30"/>
    <mergeCell ref="V24:V30"/>
    <mergeCell ref="W24:W30"/>
    <mergeCell ref="X24:X30"/>
    <mergeCell ref="Y24:Y30"/>
    <mergeCell ref="I24:I30"/>
    <mergeCell ref="J24:J30"/>
    <mergeCell ref="K24:K30"/>
    <mergeCell ref="L24:L30"/>
    <mergeCell ref="M24:M30"/>
    <mergeCell ref="N24:N30"/>
    <mergeCell ref="O24:O30"/>
    <mergeCell ref="P24:P30"/>
    <mergeCell ref="Q24:Q30"/>
    <mergeCell ref="R40:R46"/>
    <mergeCell ref="S40:S46"/>
    <mergeCell ref="T40:T46"/>
    <mergeCell ref="U40:U46"/>
    <mergeCell ref="V40:V46"/>
    <mergeCell ref="W40:W46"/>
    <mergeCell ref="X40:X46"/>
    <mergeCell ref="Y40:Y46"/>
    <mergeCell ref="I40:I46"/>
    <mergeCell ref="J40:J46"/>
    <mergeCell ref="K40:K46"/>
    <mergeCell ref="L40:L46"/>
    <mergeCell ref="M40:M46"/>
    <mergeCell ref="N40:N46"/>
    <mergeCell ref="O40:O46"/>
    <mergeCell ref="P40:P46"/>
    <mergeCell ref="Q40:Q46"/>
    <mergeCell ref="P8:P14"/>
    <mergeCell ref="O8:O14"/>
    <mergeCell ref="N8:N14"/>
    <mergeCell ref="Y8:Y14"/>
    <mergeCell ref="X8:X14"/>
    <mergeCell ref="W8:W14"/>
    <mergeCell ref="V8:V14"/>
    <mergeCell ref="U8:U14"/>
    <mergeCell ref="T8:T14"/>
    <mergeCell ref="S8:S14"/>
    <mergeCell ref="R8:R14"/>
    <mergeCell ref="Q8:Q14"/>
    <mergeCell ref="I48:I54"/>
    <mergeCell ref="J48:J54"/>
    <mergeCell ref="K48:K54"/>
    <mergeCell ref="L48:L54"/>
    <mergeCell ref="M48:M54"/>
    <mergeCell ref="N48:N54"/>
    <mergeCell ref="O48:O54"/>
    <mergeCell ref="P48:P54"/>
    <mergeCell ref="Q48:Q54"/>
    <mergeCell ref="R48:R54"/>
    <mergeCell ref="S48:S54"/>
    <mergeCell ref="T48:T54"/>
    <mergeCell ref="U48:U54"/>
    <mergeCell ref="V48:V54"/>
    <mergeCell ref="W48:W54"/>
    <mergeCell ref="X48:X54"/>
    <mergeCell ref="Y48:Y54"/>
    <mergeCell ref="I56:I62"/>
    <mergeCell ref="J56:J62"/>
    <mergeCell ref="K56:K62"/>
    <mergeCell ref="L56:L62"/>
    <mergeCell ref="M56:M62"/>
    <mergeCell ref="N56:N62"/>
    <mergeCell ref="O56:O62"/>
    <mergeCell ref="P56:P62"/>
    <mergeCell ref="Q56:Q62"/>
    <mergeCell ref="R56:R62"/>
    <mergeCell ref="S56:S62"/>
    <mergeCell ref="T56:T62"/>
    <mergeCell ref="U56:U62"/>
    <mergeCell ref="V56:V62"/>
    <mergeCell ref="W56:W62"/>
    <mergeCell ref="X56:X62"/>
    <mergeCell ref="Y56:Y62"/>
    <mergeCell ref="I64:I70"/>
    <mergeCell ref="J64:J70"/>
    <mergeCell ref="K64:K70"/>
    <mergeCell ref="L64:L70"/>
    <mergeCell ref="M64:M70"/>
    <mergeCell ref="N64:N70"/>
    <mergeCell ref="O64:O70"/>
    <mergeCell ref="P64:P70"/>
    <mergeCell ref="Q64:Q70"/>
    <mergeCell ref="R64:R70"/>
    <mergeCell ref="S64:S70"/>
    <mergeCell ref="T64:T70"/>
    <mergeCell ref="U64:U70"/>
    <mergeCell ref="V64:V70"/>
    <mergeCell ref="W64:W70"/>
    <mergeCell ref="X64:X70"/>
    <mergeCell ref="Y64:Y70"/>
    <mergeCell ref="I72:I78"/>
    <mergeCell ref="J72:J78"/>
    <mergeCell ref="K72:K78"/>
    <mergeCell ref="L72:L78"/>
    <mergeCell ref="M72:M78"/>
    <mergeCell ref="N72:N78"/>
    <mergeCell ref="O72:O78"/>
    <mergeCell ref="P72:P78"/>
    <mergeCell ref="Q72:Q78"/>
    <mergeCell ref="I80:I86"/>
    <mergeCell ref="J80:J86"/>
    <mergeCell ref="K80:K86"/>
    <mergeCell ref="L80:L86"/>
    <mergeCell ref="M80:M86"/>
    <mergeCell ref="N80:N86"/>
    <mergeCell ref="O80:O86"/>
    <mergeCell ref="P80:P86"/>
    <mergeCell ref="Q80:Q86"/>
    <mergeCell ref="Y80:Y86"/>
    <mergeCell ref="R72:R78"/>
    <mergeCell ref="S72:S78"/>
    <mergeCell ref="T72:T78"/>
    <mergeCell ref="U72:U78"/>
    <mergeCell ref="V72:V78"/>
    <mergeCell ref="W72:W78"/>
    <mergeCell ref="X72:X78"/>
    <mergeCell ref="Y72:Y78"/>
    <mergeCell ref="R80:R86"/>
    <mergeCell ref="S80:S86"/>
    <mergeCell ref="T80:T86"/>
    <mergeCell ref="U80:U86"/>
    <mergeCell ref="V80:V86"/>
    <mergeCell ref="W80:W86"/>
    <mergeCell ref="X80:X86"/>
  </mergeCells>
  <hyperlinks>
    <hyperlink ref="A106" r:id="rId1" xr:uid="{DACF7B57-5AAA-49FA-9520-BB0B437EBE7F}"/>
    <hyperlink ref="A103" r:id="rId2" xr:uid="{D4107D29-00EA-4F52-A5D8-29100D228050}"/>
    <hyperlink ref="H106" r:id="rId3" xr:uid="{855D96CD-874D-450B-AD33-6E4C5479DC7C}"/>
    <hyperlink ref="H103" r:id="rId4" xr:uid="{8ADCFF94-5B68-4BA5-8654-A9F25CB03846}"/>
  </hyperlinks>
  <pageMargins left="0.7" right="0.7" top="0.75" bottom="0.75" header="0.3" footer="0.3"/>
  <drawing r:id="rId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612B4-8E0B-4BC4-97ED-C65262899368}">
  <dimension ref="A1:AD107"/>
  <sheetViews>
    <sheetView topLeftCell="A33" workbookViewId="0">
      <selection activeCell="A53" sqref="A53:H53"/>
    </sheetView>
  </sheetViews>
  <sheetFormatPr defaultRowHeight="15"/>
  <cols>
    <col min="1" max="1" width="65.85546875" customWidth="1"/>
    <col min="9" max="9" width="28.140625" customWidth="1"/>
    <col min="16" max="16" width="22.7109375" customWidth="1"/>
    <col min="22" max="22" width="13.85546875" customWidth="1"/>
    <col min="23" max="23" width="26.140625" customWidth="1"/>
    <col min="25" max="25" width="53.28515625" customWidth="1"/>
  </cols>
  <sheetData>
    <row r="1" spans="1:25" ht="24.75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4.75">
      <c r="A2" s="4" t="s">
        <v>148</v>
      </c>
      <c r="B2" s="3" t="s">
        <v>536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350" t="s">
        <v>522</v>
      </c>
      <c r="Q2" s="1"/>
      <c r="R2" s="1"/>
      <c r="S2" s="1"/>
      <c r="T2" s="1"/>
      <c r="U2" s="1"/>
      <c r="V2" s="1"/>
      <c r="W2" s="1"/>
      <c r="X2" s="1"/>
      <c r="Y2" s="1"/>
    </row>
    <row r="3" spans="1:25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326" t="s">
        <v>423</v>
      </c>
      <c r="Q3" s="325"/>
      <c r="R3" s="325"/>
      <c r="S3" s="325"/>
      <c r="T3" s="325"/>
      <c r="U3" s="325"/>
      <c r="V3" s="325"/>
      <c r="W3" s="325"/>
      <c r="X3" s="325"/>
      <c r="Y3" s="1"/>
    </row>
    <row r="4" spans="1:25" ht="15.75">
      <c r="A4" s="1122" t="s">
        <v>523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>
        <v>27</v>
      </c>
      <c r="W4" s="19">
        <v>5</v>
      </c>
      <c r="X4" s="19">
        <v>28</v>
      </c>
      <c r="Y4" s="8"/>
    </row>
    <row r="5" spans="1:25" ht="27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425</v>
      </c>
      <c r="J5" s="1139" t="s">
        <v>152</v>
      </c>
      <c r="K5" s="1129"/>
      <c r="L5" s="1130"/>
      <c r="M5" s="1143" t="s">
        <v>395</v>
      </c>
      <c r="N5" s="1143"/>
      <c r="O5" s="235"/>
      <c r="P5" s="1134" t="s">
        <v>537</v>
      </c>
      <c r="Q5" s="1139" t="s">
        <v>152</v>
      </c>
      <c r="R5" s="1129"/>
      <c r="S5" s="1130"/>
      <c r="T5" s="1143" t="s">
        <v>398</v>
      </c>
      <c r="U5" s="1143"/>
      <c r="V5" s="1144"/>
      <c r="W5" s="1144"/>
      <c r="X5" s="1144"/>
      <c r="Y5" s="1117" t="s">
        <v>157</v>
      </c>
    </row>
    <row r="6" spans="1:25" ht="40.5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8"/>
      <c r="J6" s="1140"/>
      <c r="K6" s="1141"/>
      <c r="L6" s="1142"/>
      <c r="M6" s="270" t="s">
        <v>158</v>
      </c>
      <c r="N6" s="270" t="s">
        <v>159</v>
      </c>
      <c r="O6" s="270" t="s">
        <v>427</v>
      </c>
      <c r="P6" s="1138"/>
      <c r="Q6" s="1140"/>
      <c r="R6" s="1141"/>
      <c r="S6" s="1142"/>
      <c r="T6" s="270" t="s">
        <v>158</v>
      </c>
      <c r="U6" s="270" t="s">
        <v>159</v>
      </c>
      <c r="V6" s="240" t="s">
        <v>341</v>
      </c>
      <c r="W6" s="746" t="s">
        <v>538</v>
      </c>
      <c r="X6" s="239"/>
      <c r="Y6" s="1118"/>
    </row>
    <row r="7" spans="1:25">
      <c r="A7" s="556"/>
      <c r="B7" s="94"/>
      <c r="C7" s="557" t="s">
        <v>149</v>
      </c>
      <c r="D7" s="557" t="s">
        <v>149</v>
      </c>
      <c r="E7" s="542" t="s">
        <v>149</v>
      </c>
      <c r="F7" s="542"/>
      <c r="G7" s="542"/>
      <c r="H7" s="542"/>
      <c r="I7" s="310"/>
      <c r="J7" s="310"/>
      <c r="K7" s="310"/>
      <c r="L7" s="310"/>
      <c r="M7" s="542" t="s">
        <v>149</v>
      </c>
      <c r="N7" s="542" t="s">
        <v>149</v>
      </c>
      <c r="O7" s="606" t="s">
        <v>149</v>
      </c>
      <c r="P7" s="311"/>
      <c r="Q7" s="311"/>
      <c r="R7" s="311"/>
      <c r="S7" s="311"/>
      <c r="T7" s="312"/>
      <c r="U7" s="312"/>
      <c r="V7" s="312"/>
      <c r="W7" s="312"/>
      <c r="X7" s="312"/>
      <c r="Y7" s="312"/>
    </row>
    <row r="8" spans="1:25">
      <c r="A8" s="447" t="s">
        <v>167</v>
      </c>
      <c r="B8" s="282" t="s">
        <v>168</v>
      </c>
      <c r="C8" s="282">
        <v>439</v>
      </c>
      <c r="D8" s="584" t="s">
        <v>169</v>
      </c>
      <c r="E8" s="741" t="s">
        <v>170</v>
      </c>
      <c r="F8" s="70">
        <v>45557</v>
      </c>
      <c r="G8" s="71">
        <f>F8+1</f>
        <v>45558</v>
      </c>
      <c r="H8" s="72">
        <f>F8+4</f>
        <v>45561</v>
      </c>
      <c r="I8" s="1182" t="s">
        <v>400</v>
      </c>
      <c r="J8" s="1185" t="s">
        <v>401</v>
      </c>
      <c r="K8" s="1188">
        <v>439</v>
      </c>
      <c r="L8" s="1191" t="s">
        <v>169</v>
      </c>
      <c r="M8" s="1216">
        <v>45567</v>
      </c>
      <c r="N8" s="1197">
        <f>SUM(M8+1)</f>
        <v>45568</v>
      </c>
      <c r="O8" s="1200">
        <v>45576</v>
      </c>
      <c r="P8" s="1390" t="s">
        <v>189</v>
      </c>
      <c r="Q8" s="1393" t="s">
        <v>539</v>
      </c>
      <c r="R8" s="1384">
        <v>445</v>
      </c>
      <c r="S8" s="1396" t="s">
        <v>179</v>
      </c>
      <c r="T8" s="1367">
        <v>45584</v>
      </c>
      <c r="U8" s="1367">
        <f>SUM(T8+1)</f>
        <v>45585</v>
      </c>
      <c r="V8" s="1367">
        <f>SUM(U8+17)</f>
        <v>45602</v>
      </c>
      <c r="W8" s="1367">
        <f>SUM(V8+1)</f>
        <v>45603</v>
      </c>
      <c r="X8" s="1367"/>
      <c r="Y8" s="1364" t="s">
        <v>540</v>
      </c>
    </row>
    <row r="9" spans="1:25">
      <c r="A9" s="448" t="s">
        <v>175</v>
      </c>
      <c r="B9" s="282" t="s">
        <v>168</v>
      </c>
      <c r="C9" s="282">
        <v>439</v>
      </c>
      <c r="D9" s="584" t="s">
        <v>169</v>
      </c>
      <c r="E9" s="742" t="s">
        <v>176</v>
      </c>
      <c r="F9" s="78">
        <v>45560</v>
      </c>
      <c r="G9" s="79">
        <f t="shared" ref="G9" si="0">F9+1</f>
        <v>45561</v>
      </c>
      <c r="H9" s="80">
        <f>F9+1</f>
        <v>45561</v>
      </c>
      <c r="I9" s="1183"/>
      <c r="J9" s="1186"/>
      <c r="K9" s="1189"/>
      <c r="L9" s="1192"/>
      <c r="M9" s="1146"/>
      <c r="N9" s="1198"/>
      <c r="O9" s="1201"/>
      <c r="P9" s="1391"/>
      <c r="Q9" s="1394"/>
      <c r="R9" s="1385"/>
      <c r="S9" s="1397"/>
      <c r="T9" s="1368"/>
      <c r="U9" s="1368"/>
      <c r="V9" s="1368"/>
      <c r="W9" s="1368"/>
      <c r="X9" s="1368"/>
      <c r="Y9" s="1365"/>
    </row>
    <row r="10" spans="1:25">
      <c r="A10" s="808" t="s">
        <v>177</v>
      </c>
      <c r="B10" s="722" t="s">
        <v>178</v>
      </c>
      <c r="C10" s="722">
        <v>436</v>
      </c>
      <c r="D10" s="809" t="s">
        <v>179</v>
      </c>
      <c r="E10" s="807" t="s">
        <v>180</v>
      </c>
      <c r="F10" s="804">
        <v>45557</v>
      </c>
      <c r="G10" s="805">
        <f>F10+1</f>
        <v>45558</v>
      </c>
      <c r="H10" s="806">
        <f>F10+4</f>
        <v>45561</v>
      </c>
      <c r="I10" s="1183"/>
      <c r="J10" s="1186"/>
      <c r="K10" s="1189"/>
      <c r="L10" s="1192"/>
      <c r="M10" s="1146"/>
      <c r="N10" s="1198"/>
      <c r="O10" s="1201"/>
      <c r="P10" s="1391"/>
      <c r="Q10" s="1394"/>
      <c r="R10" s="1385"/>
      <c r="S10" s="1397"/>
      <c r="T10" s="1368"/>
      <c r="U10" s="1368"/>
      <c r="V10" s="1368"/>
      <c r="W10" s="1368"/>
      <c r="X10" s="1368"/>
      <c r="Y10" s="1365"/>
    </row>
    <row r="11" spans="1:25">
      <c r="A11" s="810" t="s">
        <v>181</v>
      </c>
      <c r="B11" s="722" t="s">
        <v>182</v>
      </c>
      <c r="C11" s="722">
        <v>437</v>
      </c>
      <c r="D11" s="809" t="s">
        <v>179</v>
      </c>
      <c r="E11" s="807" t="s">
        <v>180</v>
      </c>
      <c r="F11" s="804">
        <v>45558</v>
      </c>
      <c r="G11" s="805">
        <f>F11+1</f>
        <v>45559</v>
      </c>
      <c r="H11" s="806">
        <f>F11+2</f>
        <v>45560</v>
      </c>
      <c r="I11" s="1183"/>
      <c r="J11" s="1186"/>
      <c r="K11" s="1189"/>
      <c r="L11" s="1192"/>
      <c r="M11" s="1146"/>
      <c r="N11" s="1198"/>
      <c r="O11" s="1201"/>
      <c r="P11" s="1391"/>
      <c r="Q11" s="1394"/>
      <c r="R11" s="1385"/>
      <c r="S11" s="1397"/>
      <c r="T11" s="1368"/>
      <c r="U11" s="1368"/>
      <c r="V11" s="1368"/>
      <c r="W11" s="1368"/>
      <c r="X11" s="1368"/>
      <c r="Y11" s="1365"/>
    </row>
    <row r="12" spans="1:25">
      <c r="A12" s="449" t="s">
        <v>183</v>
      </c>
      <c r="B12" s="439" t="s">
        <v>184</v>
      </c>
      <c r="C12" s="439">
        <v>439</v>
      </c>
      <c r="D12" s="588" t="s">
        <v>169</v>
      </c>
      <c r="E12" s="554" t="s">
        <v>180</v>
      </c>
      <c r="F12" s="89">
        <v>45562</v>
      </c>
      <c r="G12" s="90">
        <f>F12+1</f>
        <v>45563</v>
      </c>
      <c r="H12" s="89">
        <f>F12+2</f>
        <v>45564</v>
      </c>
      <c r="I12" s="1183"/>
      <c r="J12" s="1186"/>
      <c r="K12" s="1189"/>
      <c r="L12" s="1192"/>
      <c r="M12" s="1146"/>
      <c r="N12" s="1198"/>
      <c r="O12" s="1201"/>
      <c r="P12" s="1391"/>
      <c r="Q12" s="1394"/>
      <c r="R12" s="1385"/>
      <c r="S12" s="1397"/>
      <c r="T12" s="1368"/>
      <c r="U12" s="1368"/>
      <c r="V12" s="1368"/>
      <c r="W12" s="1368"/>
      <c r="X12" s="1368"/>
      <c r="Y12" s="1365"/>
    </row>
    <row r="13" spans="1:25">
      <c r="A13" s="450" t="s">
        <v>185</v>
      </c>
      <c r="B13" s="440" t="s">
        <v>186</v>
      </c>
      <c r="C13" s="440">
        <v>439</v>
      </c>
      <c r="D13" s="590" t="s">
        <v>169</v>
      </c>
      <c r="E13" s="564" t="s">
        <v>187</v>
      </c>
      <c r="F13" s="96">
        <v>45558</v>
      </c>
      <c r="G13" s="97">
        <f>F13</f>
        <v>45558</v>
      </c>
      <c r="H13" s="98">
        <f>F13+1</f>
        <v>45559</v>
      </c>
      <c r="I13" s="1183"/>
      <c r="J13" s="1186"/>
      <c r="K13" s="1189"/>
      <c r="L13" s="1192"/>
      <c r="M13" s="1146"/>
      <c r="N13" s="1198"/>
      <c r="O13" s="1201"/>
      <c r="P13" s="1391"/>
      <c r="Q13" s="1394"/>
      <c r="R13" s="1385"/>
      <c r="S13" s="1397"/>
      <c r="T13" s="1368"/>
      <c r="U13" s="1368"/>
      <c r="V13" s="1368"/>
      <c r="W13" s="1368"/>
      <c r="X13" s="1368"/>
      <c r="Y13" s="1365"/>
    </row>
    <row r="14" spans="1:25">
      <c r="A14" s="451" t="s">
        <v>177</v>
      </c>
      <c r="B14" s="440" t="s">
        <v>178</v>
      </c>
      <c r="C14" s="440">
        <v>436</v>
      </c>
      <c r="D14" s="590" t="s">
        <v>179</v>
      </c>
      <c r="E14" s="565" t="s">
        <v>187</v>
      </c>
      <c r="F14" s="102">
        <v>45560</v>
      </c>
      <c r="G14" s="103">
        <f t="shared" ref="G14" si="1">F14+1</f>
        <v>45561</v>
      </c>
      <c r="H14" s="281">
        <f>F14+1</f>
        <v>45561</v>
      </c>
      <c r="I14" s="1184"/>
      <c r="J14" s="1218"/>
      <c r="K14" s="1219"/>
      <c r="L14" s="1220"/>
      <c r="M14" s="1217"/>
      <c r="N14" s="1199"/>
      <c r="O14" s="1202"/>
      <c r="P14" s="1392"/>
      <c r="Q14" s="1395"/>
      <c r="R14" s="1386"/>
      <c r="S14" s="1398"/>
      <c r="T14" s="1369"/>
      <c r="U14" s="1369"/>
      <c r="V14" s="1369"/>
      <c r="W14" s="1369"/>
      <c r="X14" s="1369"/>
      <c r="Y14" s="1366"/>
    </row>
    <row r="15" spans="1:25">
      <c r="A15" s="104"/>
      <c r="B15" s="557" t="s">
        <v>149</v>
      </c>
      <c r="C15" s="94"/>
      <c r="D15" s="94"/>
      <c r="E15" s="542" t="s">
        <v>149</v>
      </c>
      <c r="F15" s="542"/>
      <c r="G15" s="542"/>
      <c r="H15" s="542"/>
      <c r="I15" s="310"/>
      <c r="J15" s="310"/>
      <c r="K15" s="310"/>
      <c r="L15" s="310"/>
      <c r="M15" s="542" t="s">
        <v>149</v>
      </c>
      <c r="N15" s="542" t="s">
        <v>149</v>
      </c>
      <c r="O15" s="606" t="s">
        <v>149</v>
      </c>
      <c r="P15" s="311"/>
      <c r="Q15" s="311"/>
      <c r="R15" s="311"/>
      <c r="S15" s="311"/>
      <c r="T15" s="312"/>
      <c r="U15" s="312"/>
      <c r="V15" s="312"/>
      <c r="W15" s="312"/>
      <c r="X15" s="312"/>
      <c r="Y15" s="312"/>
    </row>
    <row r="16" spans="1:25">
      <c r="A16" s="74" t="s">
        <v>188</v>
      </c>
      <c r="B16" s="583" t="s">
        <v>168</v>
      </c>
      <c r="C16" s="282">
        <f>C8+1</f>
        <v>440</v>
      </c>
      <c r="D16" s="282" t="s">
        <v>169</v>
      </c>
      <c r="E16" s="562" t="s">
        <v>170</v>
      </c>
      <c r="F16" s="70">
        <f>F8+7</f>
        <v>45564</v>
      </c>
      <c r="G16" s="71">
        <f>F16+1</f>
        <v>45565</v>
      </c>
      <c r="H16" s="72">
        <f>F16+4</f>
        <v>45568</v>
      </c>
      <c r="I16" s="1182" t="s">
        <v>404</v>
      </c>
      <c r="J16" s="1185" t="s">
        <v>401</v>
      </c>
      <c r="K16" s="1188">
        <v>440</v>
      </c>
      <c r="L16" s="1191" t="s">
        <v>169</v>
      </c>
      <c r="M16" s="1216">
        <v>45574</v>
      </c>
      <c r="N16" s="1197">
        <f>SUM(M16+1)</f>
        <v>45575</v>
      </c>
      <c r="O16" s="1200">
        <f>SUM(O8+7)</f>
        <v>45583</v>
      </c>
      <c r="P16" s="1390" t="s">
        <v>189</v>
      </c>
      <c r="Q16" s="1393" t="s">
        <v>539</v>
      </c>
      <c r="R16" s="1384">
        <v>446</v>
      </c>
      <c r="S16" s="1387" t="s">
        <v>179</v>
      </c>
      <c r="T16" s="1367">
        <f>SUM(T8+7)</f>
        <v>45591</v>
      </c>
      <c r="U16" s="1367">
        <f>SUM(T16+1)</f>
        <v>45592</v>
      </c>
      <c r="V16" s="1367">
        <f>SUM(U16+17)</f>
        <v>45609</v>
      </c>
      <c r="W16" s="1367">
        <f>SUM(V16+1)</f>
        <v>45610</v>
      </c>
      <c r="X16" s="1367"/>
      <c r="Y16" s="1364" t="s">
        <v>540</v>
      </c>
    </row>
    <row r="17" spans="1:25">
      <c r="A17" s="331" t="s">
        <v>188</v>
      </c>
      <c r="B17" s="728" t="s">
        <v>168</v>
      </c>
      <c r="C17" s="282">
        <f>C9+1</f>
        <v>440</v>
      </c>
      <c r="D17" s="282" t="s">
        <v>169</v>
      </c>
      <c r="E17" s="563" t="s">
        <v>176</v>
      </c>
      <c r="F17" s="78">
        <f>F9+7</f>
        <v>45567</v>
      </c>
      <c r="G17" s="79">
        <f t="shared" ref="G17" si="2">F17+1</f>
        <v>45568</v>
      </c>
      <c r="H17" s="80">
        <f>F17+1</f>
        <v>45568</v>
      </c>
      <c r="I17" s="1183"/>
      <c r="J17" s="1186"/>
      <c r="K17" s="1189"/>
      <c r="L17" s="1192"/>
      <c r="M17" s="1146"/>
      <c r="N17" s="1198"/>
      <c r="O17" s="1201"/>
      <c r="P17" s="1391"/>
      <c r="Q17" s="1394"/>
      <c r="R17" s="1385"/>
      <c r="S17" s="1388"/>
      <c r="T17" s="1368"/>
      <c r="U17" s="1368"/>
      <c r="V17" s="1368"/>
      <c r="W17" s="1368"/>
      <c r="X17" s="1368"/>
      <c r="Y17" s="1365"/>
    </row>
    <row r="18" spans="1:25">
      <c r="A18" s="84" t="s">
        <v>190</v>
      </c>
      <c r="B18" s="587" t="s">
        <v>178</v>
      </c>
      <c r="C18" s="439">
        <f>C10+1</f>
        <v>437</v>
      </c>
      <c r="D18" s="439" t="s">
        <v>179</v>
      </c>
      <c r="E18" s="554" t="s">
        <v>180</v>
      </c>
      <c r="F18" s="89">
        <f>F10+7</f>
        <v>45564</v>
      </c>
      <c r="G18" s="90">
        <f>F18+1</f>
        <v>45565</v>
      </c>
      <c r="H18" s="91">
        <f>F18+4</f>
        <v>45568</v>
      </c>
      <c r="I18" s="1183"/>
      <c r="J18" s="1186"/>
      <c r="K18" s="1189"/>
      <c r="L18" s="1192"/>
      <c r="M18" s="1146"/>
      <c r="N18" s="1198"/>
      <c r="O18" s="1201"/>
      <c r="P18" s="1391"/>
      <c r="Q18" s="1394"/>
      <c r="R18" s="1385"/>
      <c r="S18" s="1388"/>
      <c r="T18" s="1368"/>
      <c r="U18" s="1368"/>
      <c r="V18" s="1368"/>
      <c r="W18" s="1368"/>
      <c r="X18" s="1368"/>
      <c r="Y18" s="1365"/>
    </row>
    <row r="19" spans="1:25">
      <c r="A19" s="778" t="s">
        <v>191</v>
      </c>
      <c r="B19" s="724" t="s">
        <v>182</v>
      </c>
      <c r="C19" s="722">
        <f>C11+1</f>
        <v>438</v>
      </c>
      <c r="D19" s="722" t="s">
        <v>179</v>
      </c>
      <c r="E19" s="807" t="s">
        <v>180</v>
      </c>
      <c r="F19" s="804">
        <f>F11+7</f>
        <v>45565</v>
      </c>
      <c r="G19" s="805">
        <f>F19+1</f>
        <v>45566</v>
      </c>
      <c r="H19" s="806">
        <f>F19+2</f>
        <v>45567</v>
      </c>
      <c r="I19" s="1183"/>
      <c r="J19" s="1186"/>
      <c r="K19" s="1189"/>
      <c r="L19" s="1192"/>
      <c r="M19" s="1146"/>
      <c r="N19" s="1198"/>
      <c r="O19" s="1201"/>
      <c r="P19" s="1391"/>
      <c r="Q19" s="1394"/>
      <c r="R19" s="1385"/>
      <c r="S19" s="1388"/>
      <c r="T19" s="1368"/>
      <c r="U19" s="1368"/>
      <c r="V19" s="1368"/>
      <c r="W19" s="1368"/>
      <c r="X19" s="1368"/>
      <c r="Y19" s="1365"/>
    </row>
    <row r="20" spans="1:25">
      <c r="A20" s="84" t="s">
        <v>192</v>
      </c>
      <c r="B20" s="587" t="s">
        <v>184</v>
      </c>
      <c r="C20" s="439">
        <f>C12+1</f>
        <v>440</v>
      </c>
      <c r="D20" s="439" t="s">
        <v>169</v>
      </c>
      <c r="E20" s="554" t="s">
        <v>180</v>
      </c>
      <c r="F20" s="89">
        <f>F12+7</f>
        <v>45569</v>
      </c>
      <c r="G20" s="90">
        <f>F20+1</f>
        <v>45570</v>
      </c>
      <c r="H20" s="89">
        <f>F20+2</f>
        <v>45571</v>
      </c>
      <c r="I20" s="1183"/>
      <c r="J20" s="1186"/>
      <c r="K20" s="1189"/>
      <c r="L20" s="1192"/>
      <c r="M20" s="1146"/>
      <c r="N20" s="1198"/>
      <c r="O20" s="1201"/>
      <c r="P20" s="1391"/>
      <c r="Q20" s="1394"/>
      <c r="R20" s="1385"/>
      <c r="S20" s="1388"/>
      <c r="T20" s="1368"/>
      <c r="U20" s="1368"/>
      <c r="V20" s="1368"/>
      <c r="W20" s="1368"/>
      <c r="X20" s="1368"/>
      <c r="Y20" s="1365"/>
    </row>
    <row r="21" spans="1:25">
      <c r="A21" s="104" t="s">
        <v>193</v>
      </c>
      <c r="B21" s="589" t="s">
        <v>186</v>
      </c>
      <c r="C21" s="440">
        <f>C13+1</f>
        <v>440</v>
      </c>
      <c r="D21" s="440" t="s">
        <v>169</v>
      </c>
      <c r="E21" s="564" t="s">
        <v>187</v>
      </c>
      <c r="F21" s="96">
        <f>SUM(F13+7)</f>
        <v>45565</v>
      </c>
      <c r="G21" s="97">
        <f>F21</f>
        <v>45565</v>
      </c>
      <c r="H21" s="98">
        <f>F21+1</f>
        <v>45566</v>
      </c>
      <c r="I21" s="1183"/>
      <c r="J21" s="1186"/>
      <c r="K21" s="1189"/>
      <c r="L21" s="1192"/>
      <c r="M21" s="1146"/>
      <c r="N21" s="1198"/>
      <c r="O21" s="1201"/>
      <c r="P21" s="1391"/>
      <c r="Q21" s="1394"/>
      <c r="R21" s="1385"/>
      <c r="S21" s="1388"/>
      <c r="T21" s="1368"/>
      <c r="U21" s="1368"/>
      <c r="V21" s="1368"/>
      <c r="W21" s="1368"/>
      <c r="X21" s="1368"/>
      <c r="Y21" s="1365"/>
    </row>
    <row r="22" spans="1:25">
      <c r="A22" s="762" t="s">
        <v>190</v>
      </c>
      <c r="B22" s="604" t="s">
        <v>178</v>
      </c>
      <c r="C22" s="393">
        <f>C14+1</f>
        <v>437</v>
      </c>
      <c r="D22" s="393" t="s">
        <v>179</v>
      </c>
      <c r="E22" s="769" t="s">
        <v>187</v>
      </c>
      <c r="F22" s="480">
        <f>SUM(F14+4)</f>
        <v>45564</v>
      </c>
      <c r="G22" s="481">
        <f t="shared" ref="G22" si="3">F22+1</f>
        <v>45565</v>
      </c>
      <c r="H22" s="639">
        <f>F22+1</f>
        <v>45565</v>
      </c>
      <c r="I22" s="1184"/>
      <c r="J22" s="1187"/>
      <c r="K22" s="1190"/>
      <c r="L22" s="1193"/>
      <c r="M22" s="1217"/>
      <c r="N22" s="1199"/>
      <c r="O22" s="1202"/>
      <c r="P22" s="1392"/>
      <c r="Q22" s="1395"/>
      <c r="R22" s="1386"/>
      <c r="S22" s="1389"/>
      <c r="T22" s="1369"/>
      <c r="U22" s="1369"/>
      <c r="V22" s="1369"/>
      <c r="W22" s="1369"/>
      <c r="X22" s="1369"/>
      <c r="Y22" s="1366"/>
    </row>
    <row r="23" spans="1:25">
      <c r="A23" s="556"/>
      <c r="B23" s="94"/>
      <c r="C23" s="94"/>
      <c r="D23" s="94"/>
      <c r="E23" s="557" t="s">
        <v>149</v>
      </c>
      <c r="F23" s="557"/>
      <c r="G23" s="557"/>
      <c r="H23" s="557"/>
      <c r="I23" s="310"/>
      <c r="J23" s="310"/>
      <c r="K23" s="310"/>
      <c r="L23" s="310"/>
      <c r="M23" s="542" t="s">
        <v>149</v>
      </c>
      <c r="N23" s="542" t="s">
        <v>149</v>
      </c>
      <c r="O23" s="606" t="s">
        <v>149</v>
      </c>
      <c r="P23" s="311"/>
      <c r="Q23" s="311"/>
      <c r="R23" s="311"/>
      <c r="S23" s="311"/>
      <c r="T23" s="312"/>
      <c r="U23" s="312"/>
      <c r="V23" s="312"/>
      <c r="W23" s="312"/>
      <c r="X23" s="312"/>
      <c r="Y23" s="312"/>
    </row>
    <row r="24" spans="1:25">
      <c r="A24" s="812" t="s">
        <v>194</v>
      </c>
      <c r="B24" s="393" t="s">
        <v>168</v>
      </c>
      <c r="C24" s="393">
        <f>C16+1</f>
        <v>441</v>
      </c>
      <c r="D24" s="393" t="s">
        <v>169</v>
      </c>
      <c r="E24" s="767" t="s">
        <v>170</v>
      </c>
      <c r="F24" s="398">
        <f>F16+7</f>
        <v>45571</v>
      </c>
      <c r="G24" s="397">
        <f>F24+1</f>
        <v>45572</v>
      </c>
      <c r="H24" s="401">
        <f>F24+4</f>
        <v>45575</v>
      </c>
      <c r="I24" s="1182" t="s">
        <v>406</v>
      </c>
      <c r="J24" s="1185" t="s">
        <v>401</v>
      </c>
      <c r="K24" s="1188">
        <v>441</v>
      </c>
      <c r="L24" s="1191" t="s">
        <v>169</v>
      </c>
      <c r="M24" s="1216">
        <f>(M16+7)</f>
        <v>45581</v>
      </c>
      <c r="N24" s="1197">
        <f>SUM(M24+1)</f>
        <v>45582</v>
      </c>
      <c r="O24" s="1200">
        <f>SUM(O16+7)</f>
        <v>45590</v>
      </c>
      <c r="P24" s="1390" t="s">
        <v>189</v>
      </c>
      <c r="Q24" s="1393" t="s">
        <v>539</v>
      </c>
      <c r="R24" s="1384">
        <v>447</v>
      </c>
      <c r="S24" s="1387" t="s">
        <v>179</v>
      </c>
      <c r="T24" s="1367">
        <f>SUM(T16+7)</f>
        <v>45598</v>
      </c>
      <c r="U24" s="1367">
        <f>SUM(T24+1)</f>
        <v>45599</v>
      </c>
      <c r="V24" s="1367">
        <f>SUM(U24+17)</f>
        <v>45616</v>
      </c>
      <c r="W24" s="1367">
        <f>SUM(V24+1)</f>
        <v>45617</v>
      </c>
      <c r="X24" s="1367"/>
      <c r="Y24" s="1364" t="s">
        <v>540</v>
      </c>
    </row>
    <row r="25" spans="1:25">
      <c r="A25" s="448" t="s">
        <v>194</v>
      </c>
      <c r="B25" s="282" t="s">
        <v>168</v>
      </c>
      <c r="C25" s="282">
        <f>C17+1</f>
        <v>441</v>
      </c>
      <c r="D25" s="282" t="s">
        <v>169</v>
      </c>
      <c r="E25" s="563" t="s">
        <v>176</v>
      </c>
      <c r="F25" s="78">
        <f>F17+7</f>
        <v>45574</v>
      </c>
      <c r="G25" s="79">
        <f t="shared" ref="G25" si="4">F25+1</f>
        <v>45575</v>
      </c>
      <c r="H25" s="80">
        <f>F25+1</f>
        <v>45575</v>
      </c>
      <c r="I25" s="1183"/>
      <c r="J25" s="1186"/>
      <c r="K25" s="1189"/>
      <c r="L25" s="1192"/>
      <c r="M25" s="1146"/>
      <c r="N25" s="1198"/>
      <c r="O25" s="1201"/>
      <c r="P25" s="1391"/>
      <c r="Q25" s="1394"/>
      <c r="R25" s="1385"/>
      <c r="S25" s="1388"/>
      <c r="T25" s="1368"/>
      <c r="U25" s="1368"/>
      <c r="V25" s="1368"/>
      <c r="W25" s="1368"/>
      <c r="X25" s="1368"/>
      <c r="Y25" s="1365"/>
    </row>
    <row r="26" spans="1:25">
      <c r="A26" s="449" t="s">
        <v>196</v>
      </c>
      <c r="B26" s="722" t="s">
        <v>178</v>
      </c>
      <c r="C26" s="722">
        <f>C18+1</f>
        <v>438</v>
      </c>
      <c r="D26" s="722" t="s">
        <v>179</v>
      </c>
      <c r="E26" s="807" t="s">
        <v>180</v>
      </c>
      <c r="F26" s="804">
        <f>F18+7</f>
        <v>45571</v>
      </c>
      <c r="G26" s="805">
        <f>F26+1</f>
        <v>45572</v>
      </c>
      <c r="H26" s="806">
        <f>F26+4</f>
        <v>45575</v>
      </c>
      <c r="I26" s="1183"/>
      <c r="J26" s="1186"/>
      <c r="K26" s="1189"/>
      <c r="L26" s="1192"/>
      <c r="M26" s="1146"/>
      <c r="N26" s="1198"/>
      <c r="O26" s="1201"/>
      <c r="P26" s="1391"/>
      <c r="Q26" s="1394"/>
      <c r="R26" s="1385"/>
      <c r="S26" s="1388"/>
      <c r="T26" s="1368"/>
      <c r="U26" s="1368"/>
      <c r="V26" s="1368"/>
      <c r="W26" s="1368"/>
      <c r="X26" s="1368"/>
      <c r="Y26" s="1365"/>
    </row>
    <row r="27" spans="1:25">
      <c r="A27" s="494" t="s">
        <v>197</v>
      </c>
      <c r="B27" s="393" t="s">
        <v>182</v>
      </c>
      <c r="C27" s="393">
        <f>C19+1</f>
        <v>439</v>
      </c>
      <c r="D27" s="393" t="s">
        <v>179</v>
      </c>
      <c r="E27" s="807" t="s">
        <v>180</v>
      </c>
      <c r="F27" s="334">
        <f>F19+7</f>
        <v>45572</v>
      </c>
      <c r="G27" s="335">
        <f>F27+1</f>
        <v>45573</v>
      </c>
      <c r="H27" s="336">
        <f>F27+2</f>
        <v>45574</v>
      </c>
      <c r="I27" s="1183"/>
      <c r="J27" s="1186"/>
      <c r="K27" s="1189"/>
      <c r="L27" s="1192"/>
      <c r="M27" s="1146"/>
      <c r="N27" s="1198"/>
      <c r="O27" s="1201"/>
      <c r="P27" s="1391"/>
      <c r="Q27" s="1394"/>
      <c r="R27" s="1385"/>
      <c r="S27" s="1388"/>
      <c r="T27" s="1368"/>
      <c r="U27" s="1368"/>
      <c r="V27" s="1368"/>
      <c r="W27" s="1368"/>
      <c r="X27" s="1368"/>
      <c r="Y27" s="1365"/>
    </row>
    <row r="28" spans="1:25">
      <c r="A28" s="449" t="s">
        <v>205</v>
      </c>
      <c r="B28" s="393" t="s">
        <v>184</v>
      </c>
      <c r="C28" s="393">
        <f>C20+1</f>
        <v>441</v>
      </c>
      <c r="D28" s="605" t="s">
        <v>169</v>
      </c>
      <c r="E28" s="88" t="s">
        <v>180</v>
      </c>
      <c r="F28" s="334">
        <f>F20+7</f>
        <v>45576</v>
      </c>
      <c r="G28" s="335">
        <f>F28+1</f>
        <v>45577</v>
      </c>
      <c r="H28" s="334">
        <f>F28+2</f>
        <v>45578</v>
      </c>
      <c r="I28" s="1183"/>
      <c r="J28" s="1186"/>
      <c r="K28" s="1189"/>
      <c r="L28" s="1192"/>
      <c r="M28" s="1146"/>
      <c r="N28" s="1198"/>
      <c r="O28" s="1201"/>
      <c r="P28" s="1391"/>
      <c r="Q28" s="1394"/>
      <c r="R28" s="1385"/>
      <c r="S28" s="1388"/>
      <c r="T28" s="1368"/>
      <c r="U28" s="1368"/>
      <c r="V28" s="1368"/>
      <c r="W28" s="1368"/>
      <c r="X28" s="1368"/>
      <c r="Y28" s="1365"/>
    </row>
    <row r="29" spans="1:25">
      <c r="A29" s="450" t="s">
        <v>199</v>
      </c>
      <c r="B29" s="440" t="s">
        <v>186</v>
      </c>
      <c r="C29" s="440">
        <f>C21+1</f>
        <v>441</v>
      </c>
      <c r="D29" s="440" t="s">
        <v>169</v>
      </c>
      <c r="E29" s="564" t="s">
        <v>187</v>
      </c>
      <c r="F29" s="96">
        <f>SUM(F21+7)</f>
        <v>45572</v>
      </c>
      <c r="G29" s="97">
        <f>F29</f>
        <v>45572</v>
      </c>
      <c r="H29" s="98">
        <f>F29+1</f>
        <v>45573</v>
      </c>
      <c r="I29" s="1183"/>
      <c r="J29" s="1186"/>
      <c r="K29" s="1189"/>
      <c r="L29" s="1192"/>
      <c r="M29" s="1146"/>
      <c r="N29" s="1198"/>
      <c r="O29" s="1201"/>
      <c r="P29" s="1391"/>
      <c r="Q29" s="1394"/>
      <c r="R29" s="1385"/>
      <c r="S29" s="1388"/>
      <c r="T29" s="1368"/>
      <c r="U29" s="1368"/>
      <c r="V29" s="1368"/>
      <c r="W29" s="1368"/>
      <c r="X29" s="1368"/>
      <c r="Y29" s="1365"/>
    </row>
    <row r="30" spans="1:25">
      <c r="A30" s="451" t="s">
        <v>200</v>
      </c>
      <c r="B30" s="440" t="s">
        <v>184</v>
      </c>
      <c r="C30" s="440">
        <v>440</v>
      </c>
      <c r="D30" s="440" t="s">
        <v>201</v>
      </c>
      <c r="E30" s="845" t="s">
        <v>187</v>
      </c>
      <c r="F30" s="102">
        <f>SUM(F22+7)</f>
        <v>45571</v>
      </c>
      <c r="G30" s="103">
        <f t="shared" ref="G30" si="5">F30+1</f>
        <v>45572</v>
      </c>
      <c r="H30" s="281">
        <f>F30+1</f>
        <v>45572</v>
      </c>
      <c r="I30" s="1184"/>
      <c r="J30" s="1187"/>
      <c r="K30" s="1190"/>
      <c r="L30" s="1193"/>
      <c r="M30" s="1217"/>
      <c r="N30" s="1199"/>
      <c r="O30" s="1202"/>
      <c r="P30" s="1392"/>
      <c r="Q30" s="1395"/>
      <c r="R30" s="1386"/>
      <c r="S30" s="1389"/>
      <c r="T30" s="1369"/>
      <c r="U30" s="1369"/>
      <c r="V30" s="1369"/>
      <c r="W30" s="1369"/>
      <c r="X30" s="1369"/>
      <c r="Y30" s="1366"/>
    </row>
    <row r="31" spans="1:25">
      <c r="A31" s="104"/>
      <c r="B31" s="94"/>
      <c r="C31" s="557" t="s">
        <v>149</v>
      </c>
      <c r="D31" s="557" t="s">
        <v>149</v>
      </c>
      <c r="E31" s="94"/>
      <c r="F31" s="96"/>
      <c r="G31" s="96"/>
      <c r="H31" s="96"/>
      <c r="I31" s="310"/>
      <c r="J31" s="310"/>
      <c r="K31" s="310"/>
      <c r="L31" s="310"/>
      <c r="M31" s="542" t="s">
        <v>149</v>
      </c>
      <c r="N31" s="542" t="s">
        <v>149</v>
      </c>
      <c r="O31" s="606" t="s">
        <v>149</v>
      </c>
      <c r="P31" s="672"/>
      <c r="Q31" s="311"/>
      <c r="R31" s="311"/>
      <c r="S31" s="311"/>
      <c r="T31" s="312"/>
      <c r="U31" s="312"/>
      <c r="V31" s="312"/>
      <c r="W31" s="312"/>
      <c r="X31" s="312"/>
      <c r="Y31" s="312"/>
    </row>
    <row r="32" spans="1:25">
      <c r="A32" s="447" t="s">
        <v>202</v>
      </c>
      <c r="B32" s="282" t="s">
        <v>168</v>
      </c>
      <c r="C32" s="282">
        <f>C24+1</f>
        <v>442</v>
      </c>
      <c r="D32" s="584" t="s">
        <v>169</v>
      </c>
      <c r="E32" s="69" t="s">
        <v>170</v>
      </c>
      <c r="F32" s="70">
        <f>F24+7</f>
        <v>45578</v>
      </c>
      <c r="G32" s="71">
        <f>F32+1</f>
        <v>45579</v>
      </c>
      <c r="H32" s="72">
        <f>F32+4</f>
        <v>45582</v>
      </c>
      <c r="I32" s="1182" t="s">
        <v>408</v>
      </c>
      <c r="J32" s="1185" t="s">
        <v>401</v>
      </c>
      <c r="K32" s="1188">
        <v>442</v>
      </c>
      <c r="L32" s="1191" t="s">
        <v>169</v>
      </c>
      <c r="M32" s="1216">
        <f>(M24+7)</f>
        <v>45588</v>
      </c>
      <c r="N32" s="1197">
        <f>SUM(M32+1)</f>
        <v>45589</v>
      </c>
      <c r="O32" s="1200">
        <f>SUM(O24+7)</f>
        <v>45597</v>
      </c>
      <c r="P32" s="1390" t="s">
        <v>189</v>
      </c>
      <c r="Q32" s="1393" t="s">
        <v>539</v>
      </c>
      <c r="R32" s="1384">
        <v>448</v>
      </c>
      <c r="S32" s="1387" t="s">
        <v>179</v>
      </c>
      <c r="T32" s="1367">
        <f>SUM(T24+7)</f>
        <v>45605</v>
      </c>
      <c r="U32" s="1367">
        <f>SUM(T32+1)</f>
        <v>45606</v>
      </c>
      <c r="V32" s="1367">
        <f>SUM(U32+17)</f>
        <v>45623</v>
      </c>
      <c r="W32" s="1367">
        <f>SUM(V32+1)</f>
        <v>45624</v>
      </c>
      <c r="X32" s="1367"/>
      <c r="Y32" s="1364" t="s">
        <v>540</v>
      </c>
    </row>
    <row r="33" spans="1:25">
      <c r="A33" s="448" t="s">
        <v>202</v>
      </c>
      <c r="B33" s="331" t="s">
        <v>168</v>
      </c>
      <c r="C33" s="331">
        <f>C25+1</f>
        <v>442</v>
      </c>
      <c r="D33" s="728" t="s">
        <v>169</v>
      </c>
      <c r="E33" s="77" t="s">
        <v>176</v>
      </c>
      <c r="F33" s="78">
        <f>F25+7</f>
        <v>45581</v>
      </c>
      <c r="G33" s="79">
        <f t="shared" ref="G33" si="6">F33+1</f>
        <v>45582</v>
      </c>
      <c r="H33" s="80">
        <f>F33+1</f>
        <v>45582</v>
      </c>
      <c r="I33" s="1183"/>
      <c r="J33" s="1186"/>
      <c r="K33" s="1189"/>
      <c r="L33" s="1192"/>
      <c r="M33" s="1146"/>
      <c r="N33" s="1198"/>
      <c r="O33" s="1201"/>
      <c r="P33" s="1391"/>
      <c r="Q33" s="1394"/>
      <c r="R33" s="1385"/>
      <c r="S33" s="1388"/>
      <c r="T33" s="1368"/>
      <c r="U33" s="1368"/>
      <c r="V33" s="1368"/>
      <c r="W33" s="1368"/>
      <c r="X33" s="1368"/>
      <c r="Y33" s="1365"/>
    </row>
    <row r="34" spans="1:25">
      <c r="A34" s="449" t="s">
        <v>203</v>
      </c>
      <c r="B34" s="439" t="s">
        <v>178</v>
      </c>
      <c r="C34" s="439">
        <f>C26+1</f>
        <v>439</v>
      </c>
      <c r="D34" s="588" t="s">
        <v>179</v>
      </c>
      <c r="E34" s="88" t="s">
        <v>180</v>
      </c>
      <c r="F34" s="89">
        <f>F26+7</f>
        <v>45578</v>
      </c>
      <c r="G34" s="90">
        <f>F34+1</f>
        <v>45579</v>
      </c>
      <c r="H34" s="91">
        <f>F34+4</f>
        <v>45582</v>
      </c>
      <c r="I34" s="1183"/>
      <c r="J34" s="1186"/>
      <c r="K34" s="1189"/>
      <c r="L34" s="1192"/>
      <c r="M34" s="1146"/>
      <c r="N34" s="1198"/>
      <c r="O34" s="1201"/>
      <c r="P34" s="1391"/>
      <c r="Q34" s="1394"/>
      <c r="R34" s="1385"/>
      <c r="S34" s="1388"/>
      <c r="T34" s="1368"/>
      <c r="U34" s="1368"/>
      <c r="V34" s="1368"/>
      <c r="W34" s="1368"/>
      <c r="X34" s="1368"/>
      <c r="Y34" s="1365"/>
    </row>
    <row r="35" spans="1:25">
      <c r="A35" s="494" t="s">
        <v>204</v>
      </c>
      <c r="B35" s="393" t="s">
        <v>182</v>
      </c>
      <c r="C35" s="393">
        <f>C27+1</f>
        <v>440</v>
      </c>
      <c r="D35" s="605" t="s">
        <v>179</v>
      </c>
      <c r="E35" s="88" t="s">
        <v>180</v>
      </c>
      <c r="F35" s="334">
        <f>F27+7</f>
        <v>45579</v>
      </c>
      <c r="G35" s="335">
        <f>F35+1</f>
        <v>45580</v>
      </c>
      <c r="H35" s="336">
        <f>F35+2</f>
        <v>45581</v>
      </c>
      <c r="I35" s="1183"/>
      <c r="J35" s="1186"/>
      <c r="K35" s="1189"/>
      <c r="L35" s="1192"/>
      <c r="M35" s="1146"/>
      <c r="N35" s="1198"/>
      <c r="O35" s="1201"/>
      <c r="P35" s="1391"/>
      <c r="Q35" s="1394"/>
      <c r="R35" s="1385"/>
      <c r="S35" s="1388"/>
      <c r="T35" s="1368"/>
      <c r="U35" s="1368"/>
      <c r="V35" s="1368"/>
      <c r="W35" s="1368"/>
      <c r="X35" s="1368"/>
      <c r="Y35" s="1365"/>
    </row>
    <row r="36" spans="1:25">
      <c r="A36" s="449" t="s">
        <v>217</v>
      </c>
      <c r="B36" s="439" t="s">
        <v>184</v>
      </c>
      <c r="C36" s="439">
        <f>C28+1</f>
        <v>442</v>
      </c>
      <c r="D36" s="588" t="s">
        <v>169</v>
      </c>
      <c r="E36" s="88" t="s">
        <v>180</v>
      </c>
      <c r="F36" s="89">
        <f>F28+7</f>
        <v>45583</v>
      </c>
      <c r="G36" s="90">
        <f>F36+1</f>
        <v>45584</v>
      </c>
      <c r="H36" s="89">
        <f>F36+2</f>
        <v>45585</v>
      </c>
      <c r="I36" s="1183"/>
      <c r="J36" s="1186"/>
      <c r="K36" s="1189"/>
      <c r="L36" s="1192"/>
      <c r="M36" s="1146"/>
      <c r="N36" s="1198"/>
      <c r="O36" s="1201"/>
      <c r="P36" s="1391"/>
      <c r="Q36" s="1394"/>
      <c r="R36" s="1385"/>
      <c r="S36" s="1388"/>
      <c r="T36" s="1368"/>
      <c r="U36" s="1368"/>
      <c r="V36" s="1368"/>
      <c r="W36" s="1368"/>
      <c r="X36" s="1368"/>
      <c r="Y36" s="1365"/>
    </row>
    <row r="37" spans="1:25">
      <c r="A37" s="857" t="s">
        <v>206</v>
      </c>
      <c r="B37" s="440" t="s">
        <v>186</v>
      </c>
      <c r="C37" s="440">
        <f>C29+1</f>
        <v>442</v>
      </c>
      <c r="D37" s="590" t="s">
        <v>169</v>
      </c>
      <c r="E37" s="95" t="s">
        <v>187</v>
      </c>
      <c r="F37" s="334">
        <f>SUM(F29+7)</f>
        <v>45579</v>
      </c>
      <c r="G37" s="335">
        <f>F37</f>
        <v>45579</v>
      </c>
      <c r="H37" s="336">
        <f>F37+1</f>
        <v>45580</v>
      </c>
      <c r="I37" s="1183"/>
      <c r="J37" s="1186"/>
      <c r="K37" s="1189"/>
      <c r="L37" s="1192"/>
      <c r="M37" s="1146"/>
      <c r="N37" s="1198"/>
      <c r="O37" s="1201"/>
      <c r="P37" s="1391"/>
      <c r="Q37" s="1394"/>
      <c r="R37" s="1385"/>
      <c r="S37" s="1388"/>
      <c r="T37" s="1368"/>
      <c r="U37" s="1368"/>
      <c r="V37" s="1368"/>
      <c r="W37" s="1368"/>
      <c r="X37" s="1368"/>
      <c r="Y37" s="1365"/>
    </row>
    <row r="38" spans="1:25">
      <c r="A38" s="451" t="s">
        <v>198</v>
      </c>
      <c r="B38" s="440" t="s">
        <v>184</v>
      </c>
      <c r="C38" s="440">
        <f>C30+1</f>
        <v>441</v>
      </c>
      <c r="D38" s="590" t="s">
        <v>201</v>
      </c>
      <c r="E38" s="101" t="s">
        <v>187</v>
      </c>
      <c r="F38" s="102">
        <f>SUM(F30+7)</f>
        <v>45578</v>
      </c>
      <c r="G38" s="103">
        <f t="shared" ref="G38" si="7">F38+1</f>
        <v>45579</v>
      </c>
      <c r="H38" s="281">
        <f>F38+1</f>
        <v>45579</v>
      </c>
      <c r="I38" s="1184"/>
      <c r="J38" s="1187"/>
      <c r="K38" s="1190"/>
      <c r="L38" s="1193"/>
      <c r="M38" s="1217"/>
      <c r="N38" s="1199"/>
      <c r="O38" s="1202"/>
      <c r="P38" s="1392"/>
      <c r="Q38" s="1395"/>
      <c r="R38" s="1386"/>
      <c r="S38" s="1389"/>
      <c r="T38" s="1369"/>
      <c r="U38" s="1369"/>
      <c r="V38" s="1369"/>
      <c r="W38" s="1369"/>
      <c r="X38" s="1369"/>
      <c r="Y38" s="1366"/>
    </row>
    <row r="39" spans="1:25">
      <c r="A39" s="556"/>
      <c r="B39" s="94"/>
      <c r="C39" s="94"/>
      <c r="D39" s="94"/>
      <c r="E39" s="94"/>
      <c r="F39" s="96"/>
      <c r="G39" s="96"/>
      <c r="H39" s="96"/>
      <c r="I39" s="310"/>
      <c r="J39" s="310"/>
      <c r="K39" s="310"/>
      <c r="L39" s="310"/>
      <c r="M39" s="542"/>
      <c r="N39" s="591"/>
      <c r="O39" s="606"/>
      <c r="P39" s="672"/>
      <c r="Q39" s="311"/>
      <c r="R39" s="311"/>
      <c r="S39" s="311"/>
      <c r="T39" s="312"/>
      <c r="U39" s="312"/>
      <c r="V39" s="312"/>
      <c r="W39" s="312"/>
      <c r="X39" s="312"/>
      <c r="Y39" s="312"/>
    </row>
    <row r="40" spans="1:25">
      <c r="A40" s="447" t="s">
        <v>207</v>
      </c>
      <c r="B40" s="282" t="s">
        <v>168</v>
      </c>
      <c r="C40" s="282">
        <f>C32+1</f>
        <v>443</v>
      </c>
      <c r="D40" s="282" t="s">
        <v>169</v>
      </c>
      <c r="E40" s="69" t="s">
        <v>170</v>
      </c>
      <c r="F40" s="70">
        <f>F32+7</f>
        <v>45585</v>
      </c>
      <c r="G40" s="71">
        <f>F40+1</f>
        <v>45586</v>
      </c>
      <c r="H40" s="72">
        <f>F40+4</f>
        <v>45589</v>
      </c>
      <c r="I40" s="1182" t="s">
        <v>410</v>
      </c>
      <c r="J40" s="1185" t="s">
        <v>401</v>
      </c>
      <c r="K40" s="1188">
        <v>443</v>
      </c>
      <c r="L40" s="1191" t="s">
        <v>169</v>
      </c>
      <c r="M40" s="1194">
        <f>SUM(M32+7)</f>
        <v>45595</v>
      </c>
      <c r="N40" s="1197">
        <f>SUM(M40+1)</f>
        <v>45596</v>
      </c>
      <c r="O40" s="1200">
        <f>SUM(O32+7)</f>
        <v>45604</v>
      </c>
      <c r="P40" s="1390" t="s">
        <v>189</v>
      </c>
      <c r="Q40" s="1393" t="s">
        <v>539</v>
      </c>
      <c r="R40" s="1384">
        <v>449</v>
      </c>
      <c r="S40" s="1387" t="s">
        <v>179</v>
      </c>
      <c r="T40" s="1367">
        <f>SUM(T32+7)</f>
        <v>45612</v>
      </c>
      <c r="U40" s="1367">
        <f>SUM(T40+1)</f>
        <v>45613</v>
      </c>
      <c r="V40" s="1367">
        <f>SUM(U40+17)</f>
        <v>45630</v>
      </c>
      <c r="W40" s="1367">
        <f>SUM(V40+1)</f>
        <v>45631</v>
      </c>
      <c r="X40" s="1367"/>
      <c r="Y40" s="1364" t="s">
        <v>540</v>
      </c>
    </row>
    <row r="41" spans="1:25">
      <c r="A41" s="448" t="s">
        <v>207</v>
      </c>
      <c r="B41" s="282" t="s">
        <v>168</v>
      </c>
      <c r="C41" s="282">
        <f>C33+1</f>
        <v>443</v>
      </c>
      <c r="D41" s="282" t="s">
        <v>169</v>
      </c>
      <c r="E41" s="77" t="s">
        <v>176</v>
      </c>
      <c r="F41" s="78">
        <f>F33+7</f>
        <v>45588</v>
      </c>
      <c r="G41" s="79">
        <f t="shared" ref="G41" si="8">F41+1</f>
        <v>45589</v>
      </c>
      <c r="H41" s="80">
        <f>F41+1</f>
        <v>45589</v>
      </c>
      <c r="I41" s="1183"/>
      <c r="J41" s="1186"/>
      <c r="K41" s="1189"/>
      <c r="L41" s="1192"/>
      <c r="M41" s="1195"/>
      <c r="N41" s="1198"/>
      <c r="O41" s="1201"/>
      <c r="P41" s="1391"/>
      <c r="Q41" s="1394"/>
      <c r="R41" s="1385"/>
      <c r="S41" s="1388"/>
      <c r="T41" s="1368"/>
      <c r="U41" s="1368"/>
      <c r="V41" s="1368"/>
      <c r="W41" s="1368"/>
      <c r="X41" s="1368"/>
      <c r="Y41" s="1365"/>
    </row>
    <row r="42" spans="1:25">
      <c r="A42" s="846" t="s">
        <v>209</v>
      </c>
      <c r="B42" s="393" t="s">
        <v>178</v>
      </c>
      <c r="C42" s="393">
        <f>C34+1</f>
        <v>440</v>
      </c>
      <c r="D42" s="393" t="s">
        <v>179</v>
      </c>
      <c r="E42" s="88" t="s">
        <v>180</v>
      </c>
      <c r="F42" s="334">
        <f>F34+7</f>
        <v>45585</v>
      </c>
      <c r="G42" s="335">
        <f>F42+1</f>
        <v>45586</v>
      </c>
      <c r="H42" s="336">
        <f>F42+4</f>
        <v>45589</v>
      </c>
      <c r="I42" s="1183"/>
      <c r="J42" s="1186"/>
      <c r="K42" s="1189"/>
      <c r="L42" s="1192"/>
      <c r="M42" s="1195"/>
      <c r="N42" s="1198"/>
      <c r="O42" s="1201"/>
      <c r="P42" s="1391"/>
      <c r="Q42" s="1394"/>
      <c r="R42" s="1385"/>
      <c r="S42" s="1388"/>
      <c r="T42" s="1368"/>
      <c r="U42" s="1368"/>
      <c r="V42" s="1368"/>
      <c r="W42" s="1368"/>
      <c r="X42" s="1368"/>
      <c r="Y42" s="1365"/>
    </row>
    <row r="43" spans="1:25">
      <c r="A43" s="494" t="s">
        <v>210</v>
      </c>
      <c r="B43" s="439" t="s">
        <v>182</v>
      </c>
      <c r="C43" s="439">
        <f>C35+1</f>
        <v>441</v>
      </c>
      <c r="D43" s="439" t="s">
        <v>179</v>
      </c>
      <c r="E43" s="88" t="s">
        <v>180</v>
      </c>
      <c r="F43" s="89">
        <f>F35+7</f>
        <v>45586</v>
      </c>
      <c r="G43" s="90">
        <f>F43+1</f>
        <v>45587</v>
      </c>
      <c r="H43" s="91">
        <f>F43+2</f>
        <v>45588</v>
      </c>
      <c r="I43" s="1183"/>
      <c r="J43" s="1186"/>
      <c r="K43" s="1189"/>
      <c r="L43" s="1192"/>
      <c r="M43" s="1195"/>
      <c r="N43" s="1198"/>
      <c r="O43" s="1201"/>
      <c r="P43" s="1391"/>
      <c r="Q43" s="1394"/>
      <c r="R43" s="1385"/>
      <c r="S43" s="1388"/>
      <c r="T43" s="1368"/>
      <c r="U43" s="1368"/>
      <c r="V43" s="1368"/>
      <c r="W43" s="1368"/>
      <c r="X43" s="1368"/>
      <c r="Y43" s="1365"/>
    </row>
    <row r="44" spans="1:25">
      <c r="A44" s="449" t="s">
        <v>211</v>
      </c>
      <c r="B44" s="439" t="s">
        <v>184</v>
      </c>
      <c r="C44" s="722">
        <f>C36+1</f>
        <v>443</v>
      </c>
      <c r="D44" s="722" t="s">
        <v>169</v>
      </c>
      <c r="E44" s="803" t="s">
        <v>180</v>
      </c>
      <c r="F44" s="804">
        <f>F36+7</f>
        <v>45590</v>
      </c>
      <c r="G44" s="805">
        <f>F44+1</f>
        <v>45591</v>
      </c>
      <c r="H44" s="804">
        <f>F44+2</f>
        <v>45592</v>
      </c>
      <c r="I44" s="1183"/>
      <c r="J44" s="1186"/>
      <c r="K44" s="1189"/>
      <c r="L44" s="1192"/>
      <c r="M44" s="1195"/>
      <c r="N44" s="1198"/>
      <c r="O44" s="1201"/>
      <c r="P44" s="1391"/>
      <c r="Q44" s="1394"/>
      <c r="R44" s="1385"/>
      <c r="S44" s="1388"/>
      <c r="T44" s="1368"/>
      <c r="U44" s="1368"/>
      <c r="V44" s="1368"/>
      <c r="W44" s="1368"/>
      <c r="X44" s="1368"/>
      <c r="Y44" s="1365"/>
    </row>
    <row r="45" spans="1:25">
      <c r="A45" s="450" t="s">
        <v>212</v>
      </c>
      <c r="B45" s="440" t="s">
        <v>186</v>
      </c>
      <c r="C45" s="440">
        <f>C37+1</f>
        <v>443</v>
      </c>
      <c r="D45" s="440" t="s">
        <v>169</v>
      </c>
      <c r="E45" s="95" t="s">
        <v>187</v>
      </c>
      <c r="F45" s="96">
        <f>SUM(F37+7)</f>
        <v>45586</v>
      </c>
      <c r="G45" s="97">
        <f>F45</f>
        <v>45586</v>
      </c>
      <c r="H45" s="98">
        <f>F45+1</f>
        <v>45587</v>
      </c>
      <c r="I45" s="1183"/>
      <c r="J45" s="1186"/>
      <c r="K45" s="1189"/>
      <c r="L45" s="1192"/>
      <c r="M45" s="1195"/>
      <c r="N45" s="1198"/>
      <c r="O45" s="1201"/>
      <c r="P45" s="1391"/>
      <c r="Q45" s="1394"/>
      <c r="R45" s="1385"/>
      <c r="S45" s="1388"/>
      <c r="T45" s="1368"/>
      <c r="U45" s="1368"/>
      <c r="V45" s="1368"/>
      <c r="W45" s="1368"/>
      <c r="X45" s="1368"/>
      <c r="Y45" s="1365"/>
    </row>
    <row r="46" spans="1:25">
      <c r="A46" s="451" t="s">
        <v>213</v>
      </c>
      <c r="B46" s="440" t="s">
        <v>184</v>
      </c>
      <c r="C46" s="440">
        <f>C38+1</f>
        <v>442</v>
      </c>
      <c r="D46" s="440" t="s">
        <v>201</v>
      </c>
      <c r="E46" s="101" t="s">
        <v>187</v>
      </c>
      <c r="F46" s="102">
        <f>SUM(F38+7)</f>
        <v>45585</v>
      </c>
      <c r="G46" s="103">
        <f t="shared" ref="G46" si="9">F46+1</f>
        <v>45586</v>
      </c>
      <c r="H46" s="281">
        <f>F46+1</f>
        <v>45586</v>
      </c>
      <c r="I46" s="1184"/>
      <c r="J46" s="1187"/>
      <c r="K46" s="1190"/>
      <c r="L46" s="1193"/>
      <c r="M46" s="1196"/>
      <c r="N46" s="1199"/>
      <c r="O46" s="1202"/>
      <c r="P46" s="1392"/>
      <c r="Q46" s="1395"/>
      <c r="R46" s="1386"/>
      <c r="S46" s="1389"/>
      <c r="T46" s="1369"/>
      <c r="U46" s="1369"/>
      <c r="V46" s="1369"/>
      <c r="W46" s="1369"/>
      <c r="X46" s="1369"/>
      <c r="Y46" s="1366"/>
    </row>
    <row r="47" spans="1:25">
      <c r="A47" s="104"/>
      <c r="B47" s="94"/>
      <c r="C47" s="94"/>
      <c r="D47" s="94"/>
      <c r="E47" s="557" t="s">
        <v>149</v>
      </c>
      <c r="F47" s="557"/>
      <c r="G47" s="557"/>
      <c r="H47" s="557"/>
      <c r="I47" s="310"/>
      <c r="J47" s="310"/>
      <c r="K47" s="310"/>
      <c r="L47" s="310"/>
      <c r="M47" s="242"/>
      <c r="N47" s="591"/>
      <c r="O47" s="606"/>
      <c r="P47" s="672"/>
      <c r="Q47" s="311"/>
      <c r="R47" s="311"/>
      <c r="S47" s="311"/>
      <c r="T47" s="312"/>
      <c r="U47" s="312"/>
      <c r="V47" s="312"/>
      <c r="W47" s="312"/>
      <c r="X47" s="312"/>
      <c r="Y47" s="312"/>
    </row>
    <row r="48" spans="1:25">
      <c r="A48" s="447" t="s">
        <v>175</v>
      </c>
      <c r="B48" s="282" t="s">
        <v>168</v>
      </c>
      <c r="C48" s="282">
        <f>C40+1</f>
        <v>444</v>
      </c>
      <c r="D48" s="282" t="s">
        <v>169</v>
      </c>
      <c r="E48" s="562" t="s">
        <v>170</v>
      </c>
      <c r="F48" s="70">
        <f>F40+7</f>
        <v>45592</v>
      </c>
      <c r="G48" s="71">
        <f>F48+1</f>
        <v>45593</v>
      </c>
      <c r="H48" s="72">
        <f>F48+4</f>
        <v>45596</v>
      </c>
      <c r="I48" s="1182" t="s">
        <v>412</v>
      </c>
      <c r="J48" s="1185" t="s">
        <v>401</v>
      </c>
      <c r="K48" s="1188">
        <v>444</v>
      </c>
      <c r="L48" s="1191" t="s">
        <v>169</v>
      </c>
      <c r="M48" s="1194">
        <f>SUM(M40+7)</f>
        <v>45602</v>
      </c>
      <c r="N48" s="1197">
        <f>SUM(M48+1)</f>
        <v>45603</v>
      </c>
      <c r="O48" s="1200">
        <f>SUM(O40+7)</f>
        <v>45611</v>
      </c>
      <c r="P48" s="1390" t="s">
        <v>189</v>
      </c>
      <c r="Q48" s="1393" t="s">
        <v>539</v>
      </c>
      <c r="R48" s="1384">
        <v>450</v>
      </c>
      <c r="S48" s="1387" t="s">
        <v>179</v>
      </c>
      <c r="T48" s="1367">
        <f>SUM(T40+7)</f>
        <v>45619</v>
      </c>
      <c r="U48" s="1367">
        <f>SUM(T48+1)</f>
        <v>45620</v>
      </c>
      <c r="V48" s="1367">
        <f>SUM(U48+17)</f>
        <v>45637</v>
      </c>
      <c r="W48" s="1367">
        <f>SUM(V48+1)</f>
        <v>45638</v>
      </c>
      <c r="X48" s="1367"/>
      <c r="Y48" s="1364" t="s">
        <v>540</v>
      </c>
    </row>
    <row r="49" spans="1:25">
      <c r="A49" s="448" t="s">
        <v>175</v>
      </c>
      <c r="B49" s="282" t="s">
        <v>168</v>
      </c>
      <c r="C49" s="282">
        <f>C41+1</f>
        <v>444</v>
      </c>
      <c r="D49" s="282" t="s">
        <v>169</v>
      </c>
      <c r="E49" s="563" t="s">
        <v>176</v>
      </c>
      <c r="F49" s="78">
        <f>F41+7</f>
        <v>45595</v>
      </c>
      <c r="G49" s="79">
        <f t="shared" ref="G49" si="10">F49+1</f>
        <v>45596</v>
      </c>
      <c r="H49" s="80">
        <f>F49+1</f>
        <v>45596</v>
      </c>
      <c r="I49" s="1183"/>
      <c r="J49" s="1186"/>
      <c r="K49" s="1189"/>
      <c r="L49" s="1192"/>
      <c r="M49" s="1195"/>
      <c r="N49" s="1198"/>
      <c r="O49" s="1201"/>
      <c r="P49" s="1391"/>
      <c r="Q49" s="1394"/>
      <c r="R49" s="1385"/>
      <c r="S49" s="1388"/>
      <c r="T49" s="1368"/>
      <c r="U49" s="1368"/>
      <c r="V49" s="1368"/>
      <c r="W49" s="1368"/>
      <c r="X49" s="1368"/>
      <c r="Y49" s="1365"/>
    </row>
    <row r="50" spans="1:25">
      <c r="A50" s="449" t="s">
        <v>215</v>
      </c>
      <c r="B50" s="439" t="s">
        <v>178</v>
      </c>
      <c r="C50" s="439">
        <f>C42+1</f>
        <v>441</v>
      </c>
      <c r="D50" s="439" t="s">
        <v>179</v>
      </c>
      <c r="E50" s="554" t="s">
        <v>180</v>
      </c>
      <c r="F50" s="89">
        <f>F42+7</f>
        <v>45592</v>
      </c>
      <c r="G50" s="90">
        <f>F50+1</f>
        <v>45593</v>
      </c>
      <c r="H50" s="91">
        <f>F50+4</f>
        <v>45596</v>
      </c>
      <c r="I50" s="1183"/>
      <c r="J50" s="1186"/>
      <c r="K50" s="1189"/>
      <c r="L50" s="1192"/>
      <c r="M50" s="1195"/>
      <c r="N50" s="1198"/>
      <c r="O50" s="1201"/>
      <c r="P50" s="1391"/>
      <c r="Q50" s="1394"/>
      <c r="R50" s="1385"/>
      <c r="S50" s="1388"/>
      <c r="T50" s="1368"/>
      <c r="U50" s="1368"/>
      <c r="V50" s="1368"/>
      <c r="W50" s="1368"/>
      <c r="X50" s="1368"/>
      <c r="Y50" s="1365"/>
    </row>
    <row r="51" spans="1:25">
      <c r="A51" s="494" t="s">
        <v>216</v>
      </c>
      <c r="B51" s="439" t="s">
        <v>182</v>
      </c>
      <c r="C51" s="439">
        <f>C43+1</f>
        <v>442</v>
      </c>
      <c r="D51" s="439" t="s">
        <v>179</v>
      </c>
      <c r="E51" s="554" t="s">
        <v>180</v>
      </c>
      <c r="F51" s="89">
        <f>F43+7</f>
        <v>45593</v>
      </c>
      <c r="G51" s="90">
        <f>F51+1</f>
        <v>45594</v>
      </c>
      <c r="H51" s="91">
        <f>F51+2</f>
        <v>45595</v>
      </c>
      <c r="I51" s="1183"/>
      <c r="J51" s="1186"/>
      <c r="K51" s="1189"/>
      <c r="L51" s="1192"/>
      <c r="M51" s="1195"/>
      <c r="N51" s="1198"/>
      <c r="O51" s="1201"/>
      <c r="P51" s="1391"/>
      <c r="Q51" s="1394"/>
      <c r="R51" s="1385"/>
      <c r="S51" s="1388"/>
      <c r="T51" s="1368"/>
      <c r="U51" s="1368"/>
      <c r="V51" s="1368"/>
      <c r="W51" s="1368"/>
      <c r="X51" s="1368"/>
      <c r="Y51" s="1365"/>
    </row>
    <row r="52" spans="1:25">
      <c r="A52" s="449" t="s">
        <v>217</v>
      </c>
      <c r="B52" s="439" t="s">
        <v>184</v>
      </c>
      <c r="C52" s="439">
        <f>C44+1</f>
        <v>444</v>
      </c>
      <c r="D52" s="439" t="s">
        <v>169</v>
      </c>
      <c r="E52" s="554" t="s">
        <v>180</v>
      </c>
      <c r="F52" s="89">
        <f>F44+7</f>
        <v>45597</v>
      </c>
      <c r="G52" s="90">
        <f>F52+1</f>
        <v>45598</v>
      </c>
      <c r="H52" s="89">
        <f>F52+2</f>
        <v>45599</v>
      </c>
      <c r="I52" s="1183"/>
      <c r="J52" s="1186"/>
      <c r="K52" s="1189"/>
      <c r="L52" s="1192"/>
      <c r="M52" s="1195"/>
      <c r="N52" s="1198"/>
      <c r="O52" s="1201"/>
      <c r="P52" s="1391"/>
      <c r="Q52" s="1394"/>
      <c r="R52" s="1385"/>
      <c r="S52" s="1388"/>
      <c r="T52" s="1368"/>
      <c r="U52" s="1368"/>
      <c r="V52" s="1368"/>
      <c r="W52" s="1368"/>
      <c r="X52" s="1368"/>
      <c r="Y52" s="1365"/>
    </row>
    <row r="53" spans="1:25">
      <c r="A53" s="450" t="s">
        <v>218</v>
      </c>
      <c r="B53" s="393" t="s">
        <v>186</v>
      </c>
      <c r="C53" s="393">
        <f>C45+1</f>
        <v>444</v>
      </c>
      <c r="D53" s="393" t="s">
        <v>169</v>
      </c>
      <c r="E53" s="564" t="s">
        <v>187</v>
      </c>
      <c r="F53" s="334">
        <f>SUM(F45+7)</f>
        <v>45593</v>
      </c>
      <c r="G53" s="335">
        <f>F53</f>
        <v>45593</v>
      </c>
      <c r="H53" s="336">
        <f>F53+1</f>
        <v>45594</v>
      </c>
      <c r="I53" s="1183"/>
      <c r="J53" s="1186"/>
      <c r="K53" s="1189"/>
      <c r="L53" s="1192"/>
      <c r="M53" s="1195"/>
      <c r="N53" s="1198"/>
      <c r="O53" s="1201"/>
      <c r="P53" s="1391"/>
      <c r="Q53" s="1394"/>
      <c r="R53" s="1385"/>
      <c r="S53" s="1388"/>
      <c r="T53" s="1368"/>
      <c r="U53" s="1368"/>
      <c r="V53" s="1368"/>
      <c r="W53" s="1368"/>
      <c r="X53" s="1368"/>
      <c r="Y53" s="1365"/>
    </row>
    <row r="54" spans="1:25">
      <c r="A54" s="451" t="s">
        <v>219</v>
      </c>
      <c r="B54" s="440" t="s">
        <v>184</v>
      </c>
      <c r="C54" s="440">
        <f>C46+1</f>
        <v>443</v>
      </c>
      <c r="D54" s="440" t="s">
        <v>201</v>
      </c>
      <c r="E54" s="565" t="s">
        <v>187</v>
      </c>
      <c r="F54" s="102">
        <f>SUM(F46+7)</f>
        <v>45592</v>
      </c>
      <c r="G54" s="103">
        <f t="shared" ref="G54" si="11">F54+1</f>
        <v>45593</v>
      </c>
      <c r="H54" s="281">
        <f>F54+1</f>
        <v>45593</v>
      </c>
      <c r="I54" s="1184"/>
      <c r="J54" s="1187"/>
      <c r="K54" s="1190"/>
      <c r="L54" s="1193"/>
      <c r="M54" s="1196"/>
      <c r="N54" s="1199"/>
      <c r="O54" s="1202"/>
      <c r="P54" s="1392"/>
      <c r="Q54" s="1395"/>
      <c r="R54" s="1386"/>
      <c r="S54" s="1389"/>
      <c r="T54" s="1369"/>
      <c r="U54" s="1369"/>
      <c r="V54" s="1369"/>
      <c r="W54" s="1369"/>
      <c r="X54" s="1369"/>
      <c r="Y54" s="1366"/>
    </row>
    <row r="55" spans="1:25">
      <c r="A55" s="556"/>
      <c r="B55" s="94"/>
      <c r="C55" s="94"/>
      <c r="D55" s="94"/>
      <c r="E55" s="94"/>
      <c r="F55" s="96"/>
      <c r="G55" s="96"/>
      <c r="H55" s="96"/>
      <c r="I55" s="310"/>
      <c r="J55" s="310"/>
      <c r="K55" s="310"/>
      <c r="L55" s="310"/>
      <c r="M55" s="242"/>
      <c r="N55" s="591"/>
      <c r="O55" s="606"/>
      <c r="P55" s="672"/>
      <c r="Q55" s="311"/>
      <c r="R55" s="311"/>
      <c r="S55" s="311"/>
      <c r="T55" s="312"/>
      <c r="U55" s="312"/>
      <c r="V55" s="312"/>
      <c r="W55" s="312"/>
      <c r="X55" s="312"/>
      <c r="Y55" s="312"/>
    </row>
    <row r="56" spans="1:25">
      <c r="A56" s="447" t="s">
        <v>188</v>
      </c>
      <c r="B56" s="282" t="s">
        <v>168</v>
      </c>
      <c r="C56" s="282">
        <f>C48+1</f>
        <v>445</v>
      </c>
      <c r="D56" s="282" t="s">
        <v>169</v>
      </c>
      <c r="E56" s="69" t="s">
        <v>170</v>
      </c>
      <c r="F56" s="70">
        <f>F48+7</f>
        <v>45599</v>
      </c>
      <c r="G56" s="71">
        <f>F56+1</f>
        <v>45600</v>
      </c>
      <c r="H56" s="72">
        <f>F56+4</f>
        <v>45603</v>
      </c>
      <c r="I56" s="1182" t="s">
        <v>414</v>
      </c>
      <c r="J56" s="1185" t="s">
        <v>401</v>
      </c>
      <c r="K56" s="1188">
        <v>445</v>
      </c>
      <c r="L56" s="1191" t="s">
        <v>169</v>
      </c>
      <c r="M56" s="1194">
        <f>SUM(M48+7)</f>
        <v>45609</v>
      </c>
      <c r="N56" s="1197">
        <f>SUM(M56+1)</f>
        <v>45610</v>
      </c>
      <c r="O56" s="1200">
        <f>SUM(O48+7)</f>
        <v>45618</v>
      </c>
      <c r="P56" s="1390" t="s">
        <v>189</v>
      </c>
      <c r="Q56" s="1393" t="s">
        <v>539</v>
      </c>
      <c r="R56" s="1384">
        <v>451</v>
      </c>
      <c r="S56" s="1387" t="s">
        <v>179</v>
      </c>
      <c r="T56" s="1367">
        <f>SUM(T48+7)</f>
        <v>45626</v>
      </c>
      <c r="U56" s="1367">
        <f>SUM(T56+1)</f>
        <v>45627</v>
      </c>
      <c r="V56" s="1367">
        <f>SUM(U56+17)</f>
        <v>45644</v>
      </c>
      <c r="W56" s="1367">
        <f>SUM(V56+1)</f>
        <v>45645</v>
      </c>
      <c r="X56" s="1367"/>
      <c r="Y56" s="1364" t="s">
        <v>540</v>
      </c>
    </row>
    <row r="57" spans="1:25">
      <c r="A57" s="448" t="s">
        <v>188</v>
      </c>
      <c r="B57" s="282" t="s">
        <v>168</v>
      </c>
      <c r="C57" s="282">
        <f>C49+1</f>
        <v>445</v>
      </c>
      <c r="D57" s="282" t="s">
        <v>169</v>
      </c>
      <c r="E57" s="77" t="s">
        <v>176</v>
      </c>
      <c r="F57" s="78">
        <f>F49+7</f>
        <v>45602</v>
      </c>
      <c r="G57" s="79">
        <f t="shared" ref="G57" si="12">F57+1</f>
        <v>45603</v>
      </c>
      <c r="H57" s="80">
        <f>F57+1</f>
        <v>45603</v>
      </c>
      <c r="I57" s="1183"/>
      <c r="J57" s="1186"/>
      <c r="K57" s="1189"/>
      <c r="L57" s="1192"/>
      <c r="M57" s="1195"/>
      <c r="N57" s="1198"/>
      <c r="O57" s="1201"/>
      <c r="P57" s="1391"/>
      <c r="Q57" s="1394"/>
      <c r="R57" s="1385"/>
      <c r="S57" s="1388"/>
      <c r="T57" s="1368"/>
      <c r="U57" s="1368"/>
      <c r="V57" s="1368"/>
      <c r="W57" s="1368"/>
      <c r="X57" s="1368"/>
      <c r="Y57" s="1365"/>
    </row>
    <row r="58" spans="1:25">
      <c r="A58" s="449" t="s">
        <v>221</v>
      </c>
      <c r="B58" s="439" t="s">
        <v>178</v>
      </c>
      <c r="C58" s="439">
        <f>C50+1</f>
        <v>442</v>
      </c>
      <c r="D58" s="439" t="s">
        <v>179</v>
      </c>
      <c r="E58" s="88" t="s">
        <v>180</v>
      </c>
      <c r="F58" s="89">
        <f>F50+7</f>
        <v>45599</v>
      </c>
      <c r="G58" s="90">
        <f>F58+1</f>
        <v>45600</v>
      </c>
      <c r="H58" s="91">
        <f>F58+4</f>
        <v>45603</v>
      </c>
      <c r="I58" s="1183"/>
      <c r="J58" s="1186"/>
      <c r="K58" s="1189"/>
      <c r="L58" s="1192"/>
      <c r="M58" s="1195"/>
      <c r="N58" s="1198"/>
      <c r="O58" s="1201"/>
      <c r="P58" s="1391"/>
      <c r="Q58" s="1394"/>
      <c r="R58" s="1385"/>
      <c r="S58" s="1388"/>
      <c r="T58" s="1368"/>
      <c r="U58" s="1368"/>
      <c r="V58" s="1368"/>
      <c r="W58" s="1368"/>
      <c r="X58" s="1368"/>
      <c r="Y58" s="1365"/>
    </row>
    <row r="59" spans="1:25">
      <c r="A59" s="494" t="s">
        <v>222</v>
      </c>
      <c r="B59" s="439" t="s">
        <v>182</v>
      </c>
      <c r="C59" s="439">
        <f>C51+1</f>
        <v>443</v>
      </c>
      <c r="D59" s="439" t="s">
        <v>179</v>
      </c>
      <c r="E59" s="88" t="s">
        <v>180</v>
      </c>
      <c r="F59" s="89">
        <f>F51+7</f>
        <v>45600</v>
      </c>
      <c r="G59" s="90">
        <f>F59+1</f>
        <v>45601</v>
      </c>
      <c r="H59" s="91">
        <f>F59+2</f>
        <v>45602</v>
      </c>
      <c r="I59" s="1183"/>
      <c r="J59" s="1186"/>
      <c r="K59" s="1189"/>
      <c r="L59" s="1192"/>
      <c r="M59" s="1195"/>
      <c r="N59" s="1198"/>
      <c r="O59" s="1201"/>
      <c r="P59" s="1391"/>
      <c r="Q59" s="1394"/>
      <c r="R59" s="1385"/>
      <c r="S59" s="1388"/>
      <c r="T59" s="1368"/>
      <c r="U59" s="1368"/>
      <c r="V59" s="1368"/>
      <c r="W59" s="1368"/>
      <c r="X59" s="1368"/>
      <c r="Y59" s="1365"/>
    </row>
    <row r="60" spans="1:25">
      <c r="A60" s="449" t="s">
        <v>223</v>
      </c>
      <c r="B60" s="439" t="s">
        <v>184</v>
      </c>
      <c r="C60" s="439">
        <f>C52+1</f>
        <v>445</v>
      </c>
      <c r="D60" s="439" t="s">
        <v>169</v>
      </c>
      <c r="E60" s="88" t="s">
        <v>180</v>
      </c>
      <c r="F60" s="89">
        <f>F52+7</f>
        <v>45604</v>
      </c>
      <c r="G60" s="90">
        <f>F60+1</f>
        <v>45605</v>
      </c>
      <c r="H60" s="89">
        <f>F60+2</f>
        <v>45606</v>
      </c>
      <c r="I60" s="1183"/>
      <c r="J60" s="1186"/>
      <c r="K60" s="1189"/>
      <c r="L60" s="1192"/>
      <c r="M60" s="1195"/>
      <c r="N60" s="1198"/>
      <c r="O60" s="1201"/>
      <c r="P60" s="1391"/>
      <c r="Q60" s="1394"/>
      <c r="R60" s="1385"/>
      <c r="S60" s="1388"/>
      <c r="T60" s="1368"/>
      <c r="U60" s="1368"/>
      <c r="V60" s="1368"/>
      <c r="W60" s="1368"/>
      <c r="X60" s="1368"/>
      <c r="Y60" s="1365"/>
    </row>
    <row r="61" spans="1:25">
      <c r="A61" s="450" t="s">
        <v>185</v>
      </c>
      <c r="B61" s="440" t="s">
        <v>186</v>
      </c>
      <c r="C61" s="440">
        <f>C53+1</f>
        <v>445</v>
      </c>
      <c r="D61" s="440" t="s">
        <v>169</v>
      </c>
      <c r="E61" s="95" t="s">
        <v>187</v>
      </c>
      <c r="F61" s="96">
        <f>SUM(F53+7)</f>
        <v>45600</v>
      </c>
      <c r="G61" s="97">
        <f>F61</f>
        <v>45600</v>
      </c>
      <c r="H61" s="98">
        <f>F61+1</f>
        <v>45601</v>
      </c>
      <c r="I61" s="1183"/>
      <c r="J61" s="1186"/>
      <c r="K61" s="1189"/>
      <c r="L61" s="1192"/>
      <c r="M61" s="1195"/>
      <c r="N61" s="1198"/>
      <c r="O61" s="1201"/>
      <c r="P61" s="1391"/>
      <c r="Q61" s="1394"/>
      <c r="R61" s="1385"/>
      <c r="S61" s="1388"/>
      <c r="T61" s="1368"/>
      <c r="U61" s="1368"/>
      <c r="V61" s="1368"/>
      <c r="W61" s="1368"/>
      <c r="X61" s="1368"/>
      <c r="Y61" s="1365"/>
    </row>
    <row r="62" spans="1:25">
      <c r="A62" s="451" t="s">
        <v>224</v>
      </c>
      <c r="B62" s="440" t="s">
        <v>184</v>
      </c>
      <c r="C62" s="440">
        <f>C54+1</f>
        <v>444</v>
      </c>
      <c r="D62" s="440" t="s">
        <v>201</v>
      </c>
      <c r="E62" s="101" t="s">
        <v>187</v>
      </c>
      <c r="F62" s="102">
        <f>SUM(F54+7)</f>
        <v>45599</v>
      </c>
      <c r="G62" s="103">
        <f t="shared" ref="G62" si="13">F62+1</f>
        <v>45600</v>
      </c>
      <c r="H62" s="281">
        <f>F62+1</f>
        <v>45600</v>
      </c>
      <c r="I62" s="1184"/>
      <c r="J62" s="1187"/>
      <c r="K62" s="1190"/>
      <c r="L62" s="1193"/>
      <c r="M62" s="1196"/>
      <c r="N62" s="1199"/>
      <c r="O62" s="1202"/>
      <c r="P62" s="1392"/>
      <c r="Q62" s="1395"/>
      <c r="R62" s="1386"/>
      <c r="S62" s="1389"/>
      <c r="T62" s="1369"/>
      <c r="U62" s="1369"/>
      <c r="V62" s="1369"/>
      <c r="W62" s="1369"/>
      <c r="X62" s="1369"/>
      <c r="Y62" s="1366"/>
    </row>
    <row r="63" spans="1:25">
      <c r="A63" s="104"/>
      <c r="B63" s="94"/>
      <c r="C63" s="94"/>
      <c r="D63" s="94"/>
      <c r="E63" s="94"/>
      <c r="F63" s="96"/>
      <c r="G63" s="96"/>
      <c r="H63" s="96"/>
      <c r="I63" s="310"/>
      <c r="J63" s="310"/>
      <c r="K63" s="310"/>
      <c r="L63" s="310"/>
      <c r="M63" s="242"/>
      <c r="N63" s="591"/>
      <c r="O63" s="606"/>
      <c r="P63" s="672"/>
      <c r="Q63" s="311"/>
      <c r="R63" s="311"/>
      <c r="S63" s="311"/>
      <c r="T63" s="312"/>
      <c r="U63" s="312"/>
      <c r="V63" s="312"/>
      <c r="W63" s="312"/>
      <c r="X63" s="312"/>
      <c r="Y63" s="312"/>
    </row>
    <row r="64" spans="1:25">
      <c r="A64" s="811" t="s">
        <v>194</v>
      </c>
      <c r="B64" s="282" t="s">
        <v>168</v>
      </c>
      <c r="C64" s="282">
        <f>C56+1</f>
        <v>446</v>
      </c>
      <c r="D64" s="282" t="s">
        <v>169</v>
      </c>
      <c r="E64" s="69" t="s">
        <v>170</v>
      </c>
      <c r="F64" s="70">
        <f>F56+7</f>
        <v>45606</v>
      </c>
      <c r="G64" s="71">
        <f>F64+1</f>
        <v>45607</v>
      </c>
      <c r="H64" s="72">
        <f>F64+4</f>
        <v>45610</v>
      </c>
      <c r="I64" s="1182" t="s">
        <v>400</v>
      </c>
      <c r="J64" s="1185" t="s">
        <v>401</v>
      </c>
      <c r="K64" s="1188">
        <v>446</v>
      </c>
      <c r="L64" s="1191" t="s">
        <v>169</v>
      </c>
      <c r="M64" s="1194">
        <f>SUM(M56+7)</f>
        <v>45616</v>
      </c>
      <c r="N64" s="1197">
        <f>SUM(M64+1)</f>
        <v>45617</v>
      </c>
      <c r="O64" s="1200">
        <f>SUM(O56+7)</f>
        <v>45625</v>
      </c>
      <c r="P64" s="1390" t="s">
        <v>189</v>
      </c>
      <c r="Q64" s="1393" t="s">
        <v>539</v>
      </c>
      <c r="R64" s="1384">
        <v>451</v>
      </c>
      <c r="S64" s="1387" t="s">
        <v>179</v>
      </c>
      <c r="T64" s="1367">
        <f>SUM(T56+7)</f>
        <v>45633</v>
      </c>
      <c r="U64" s="1367">
        <f>SUM(T64+1)</f>
        <v>45634</v>
      </c>
      <c r="V64" s="1367">
        <f>SUM(U64+17)</f>
        <v>45651</v>
      </c>
      <c r="W64" s="1367">
        <f>SUM(V64+1)</f>
        <v>45652</v>
      </c>
      <c r="X64" s="1367"/>
      <c r="Y64" s="1364" t="s">
        <v>540</v>
      </c>
    </row>
    <row r="65" spans="1:25">
      <c r="A65" s="448" t="s">
        <v>194</v>
      </c>
      <c r="B65" s="282" t="s">
        <v>168</v>
      </c>
      <c r="C65" s="282">
        <f>C57+1</f>
        <v>446</v>
      </c>
      <c r="D65" s="282" t="s">
        <v>169</v>
      </c>
      <c r="E65" s="77" t="s">
        <v>176</v>
      </c>
      <c r="F65" s="78">
        <f>F57+7</f>
        <v>45609</v>
      </c>
      <c r="G65" s="79">
        <f t="shared" ref="G65" si="14">F65+1</f>
        <v>45610</v>
      </c>
      <c r="H65" s="80">
        <f>F65+1</f>
        <v>45610</v>
      </c>
      <c r="I65" s="1183"/>
      <c r="J65" s="1186"/>
      <c r="K65" s="1189"/>
      <c r="L65" s="1192"/>
      <c r="M65" s="1195"/>
      <c r="N65" s="1198"/>
      <c r="O65" s="1201"/>
      <c r="P65" s="1391"/>
      <c r="Q65" s="1394"/>
      <c r="R65" s="1385"/>
      <c r="S65" s="1388"/>
      <c r="T65" s="1368"/>
      <c r="U65" s="1368"/>
      <c r="V65" s="1368"/>
      <c r="W65" s="1368"/>
      <c r="X65" s="1368"/>
      <c r="Y65" s="1365"/>
    </row>
    <row r="66" spans="1:25">
      <c r="A66" s="449" t="s">
        <v>190</v>
      </c>
      <c r="B66" s="439" t="s">
        <v>178</v>
      </c>
      <c r="C66" s="439">
        <f>C58+1</f>
        <v>443</v>
      </c>
      <c r="D66" s="439" t="s">
        <v>179</v>
      </c>
      <c r="E66" s="88" t="s">
        <v>180</v>
      </c>
      <c r="F66" s="89">
        <f>F58+7</f>
        <v>45606</v>
      </c>
      <c r="G66" s="90">
        <f>F66+1</f>
        <v>45607</v>
      </c>
      <c r="H66" s="91">
        <f>F66+4</f>
        <v>45610</v>
      </c>
      <c r="I66" s="1183"/>
      <c r="J66" s="1186"/>
      <c r="K66" s="1189"/>
      <c r="L66" s="1192"/>
      <c r="M66" s="1195"/>
      <c r="N66" s="1198"/>
      <c r="O66" s="1201"/>
      <c r="P66" s="1391"/>
      <c r="Q66" s="1394"/>
      <c r="R66" s="1385"/>
      <c r="S66" s="1388"/>
      <c r="T66" s="1368"/>
      <c r="U66" s="1368"/>
      <c r="V66" s="1368"/>
      <c r="W66" s="1368"/>
      <c r="X66" s="1368"/>
      <c r="Y66" s="1365"/>
    </row>
    <row r="67" spans="1:25">
      <c r="A67" s="494" t="s">
        <v>226</v>
      </c>
      <c r="B67" s="439" t="s">
        <v>182</v>
      </c>
      <c r="C67" s="439">
        <f>C59+1</f>
        <v>444</v>
      </c>
      <c r="D67" s="439" t="s">
        <v>179</v>
      </c>
      <c r="E67" s="88" t="s">
        <v>180</v>
      </c>
      <c r="F67" s="89">
        <f>F59+7</f>
        <v>45607</v>
      </c>
      <c r="G67" s="90">
        <f>F67+1</f>
        <v>45608</v>
      </c>
      <c r="H67" s="91">
        <f>F67+2</f>
        <v>45609</v>
      </c>
      <c r="I67" s="1183"/>
      <c r="J67" s="1186"/>
      <c r="K67" s="1189"/>
      <c r="L67" s="1192"/>
      <c r="M67" s="1195"/>
      <c r="N67" s="1198"/>
      <c r="O67" s="1201"/>
      <c r="P67" s="1391"/>
      <c r="Q67" s="1394"/>
      <c r="R67" s="1385"/>
      <c r="S67" s="1388"/>
      <c r="T67" s="1368"/>
      <c r="U67" s="1368"/>
      <c r="V67" s="1368"/>
      <c r="W67" s="1368"/>
      <c r="X67" s="1368"/>
      <c r="Y67" s="1365"/>
    </row>
    <row r="68" spans="1:25">
      <c r="A68" s="449" t="s">
        <v>198</v>
      </c>
      <c r="B68" s="439" t="s">
        <v>184</v>
      </c>
      <c r="C68" s="439">
        <f>C60+1</f>
        <v>446</v>
      </c>
      <c r="D68" s="439" t="s">
        <v>169</v>
      </c>
      <c r="E68" s="88" t="s">
        <v>180</v>
      </c>
      <c r="F68" s="89">
        <f>F60+3</f>
        <v>45607</v>
      </c>
      <c r="G68" s="90">
        <f>F68+1</f>
        <v>45608</v>
      </c>
      <c r="H68" s="89">
        <f>F68+2</f>
        <v>45609</v>
      </c>
      <c r="I68" s="1183"/>
      <c r="J68" s="1186"/>
      <c r="K68" s="1189"/>
      <c r="L68" s="1192"/>
      <c r="M68" s="1195"/>
      <c r="N68" s="1198"/>
      <c r="O68" s="1201"/>
      <c r="P68" s="1391"/>
      <c r="Q68" s="1394"/>
      <c r="R68" s="1385"/>
      <c r="S68" s="1388"/>
      <c r="T68" s="1368"/>
      <c r="U68" s="1368"/>
      <c r="V68" s="1368"/>
      <c r="W68" s="1368"/>
      <c r="X68" s="1368"/>
      <c r="Y68" s="1365"/>
    </row>
    <row r="69" spans="1:25">
      <c r="A69" s="450" t="s">
        <v>193</v>
      </c>
      <c r="B69" s="440" t="s">
        <v>186</v>
      </c>
      <c r="C69" s="440">
        <f>C61+1</f>
        <v>446</v>
      </c>
      <c r="D69" s="440" t="s">
        <v>169</v>
      </c>
      <c r="E69" s="95" t="s">
        <v>187</v>
      </c>
      <c r="F69" s="96">
        <f>SUM(F61+7)</f>
        <v>45607</v>
      </c>
      <c r="G69" s="97">
        <f>F69</f>
        <v>45607</v>
      </c>
      <c r="H69" s="98">
        <f>F69+1</f>
        <v>45608</v>
      </c>
      <c r="I69" s="1183"/>
      <c r="J69" s="1186"/>
      <c r="K69" s="1189"/>
      <c r="L69" s="1192"/>
      <c r="M69" s="1195"/>
      <c r="N69" s="1198"/>
      <c r="O69" s="1201"/>
      <c r="P69" s="1391"/>
      <c r="Q69" s="1394"/>
      <c r="R69" s="1385"/>
      <c r="S69" s="1388"/>
      <c r="T69" s="1368"/>
      <c r="U69" s="1368"/>
      <c r="V69" s="1368"/>
      <c r="W69" s="1368"/>
      <c r="X69" s="1368"/>
      <c r="Y69" s="1365"/>
    </row>
    <row r="70" spans="1:25">
      <c r="A70" s="451" t="s">
        <v>217</v>
      </c>
      <c r="B70" s="440" t="s">
        <v>184</v>
      </c>
      <c r="C70" s="440">
        <f>C62+1</f>
        <v>445</v>
      </c>
      <c r="D70" s="440" t="s">
        <v>201</v>
      </c>
      <c r="E70" s="101" t="s">
        <v>187</v>
      </c>
      <c r="F70" s="102">
        <f>SUM(F62+7)</f>
        <v>45606</v>
      </c>
      <c r="G70" s="103">
        <f t="shared" ref="G70" si="15">F70+1</f>
        <v>45607</v>
      </c>
      <c r="H70" s="281">
        <f>F70+1</f>
        <v>45607</v>
      </c>
      <c r="I70" s="1184"/>
      <c r="J70" s="1187"/>
      <c r="K70" s="1190"/>
      <c r="L70" s="1193"/>
      <c r="M70" s="1196"/>
      <c r="N70" s="1199"/>
      <c r="O70" s="1202"/>
      <c r="P70" s="1392"/>
      <c r="Q70" s="1395"/>
      <c r="R70" s="1386"/>
      <c r="S70" s="1389"/>
      <c r="T70" s="1369"/>
      <c r="U70" s="1369"/>
      <c r="V70" s="1369"/>
      <c r="W70" s="1369"/>
      <c r="X70" s="1369"/>
      <c r="Y70" s="1366"/>
    </row>
    <row r="71" spans="1:25">
      <c r="A71" s="858"/>
      <c r="B71" s="94"/>
      <c r="C71" s="94"/>
      <c r="D71" s="94"/>
      <c r="E71" s="94"/>
      <c r="F71" s="96"/>
      <c r="G71" s="96"/>
      <c r="H71" s="96"/>
      <c r="I71" s="310"/>
      <c r="J71" s="310"/>
      <c r="K71" s="310"/>
      <c r="L71" s="310"/>
      <c r="M71" s="242"/>
      <c r="N71" s="591"/>
      <c r="O71" s="606"/>
      <c r="P71" s="311"/>
      <c r="Q71" s="311"/>
      <c r="R71" s="311"/>
      <c r="S71" s="311"/>
      <c r="T71" s="312"/>
      <c r="U71" s="312"/>
      <c r="V71" s="312"/>
      <c r="W71" s="312"/>
      <c r="X71" s="312"/>
      <c r="Y71" s="312"/>
    </row>
    <row r="72" spans="1:25">
      <c r="A72" s="447" t="s">
        <v>202</v>
      </c>
      <c r="B72" s="282" t="s">
        <v>168</v>
      </c>
      <c r="C72" s="282">
        <f>C64+1</f>
        <v>447</v>
      </c>
      <c r="D72" s="282" t="s">
        <v>169</v>
      </c>
      <c r="E72" s="69" t="s">
        <v>170</v>
      </c>
      <c r="F72" s="70">
        <f>F64+7</f>
        <v>45613</v>
      </c>
      <c r="G72" s="71">
        <f>F72+1</f>
        <v>45614</v>
      </c>
      <c r="H72" s="72">
        <f>F72+4</f>
        <v>45617</v>
      </c>
      <c r="I72" s="1182" t="s">
        <v>400</v>
      </c>
      <c r="J72" s="1185" t="s">
        <v>401</v>
      </c>
      <c r="K72" s="1188">
        <v>446</v>
      </c>
      <c r="L72" s="1191" t="s">
        <v>169</v>
      </c>
      <c r="M72" s="1194">
        <f>SUM(M64+7)</f>
        <v>45623</v>
      </c>
      <c r="N72" s="1197">
        <f>SUM(M72+1)</f>
        <v>45624</v>
      </c>
      <c r="O72" s="1200">
        <f>SUM(O64+7)</f>
        <v>45632</v>
      </c>
      <c r="P72" s="1390" t="s">
        <v>189</v>
      </c>
      <c r="Q72" s="1393" t="s">
        <v>539</v>
      </c>
      <c r="R72" s="1384">
        <v>452</v>
      </c>
      <c r="S72" s="1387" t="s">
        <v>179</v>
      </c>
      <c r="T72" s="1367">
        <f>SUM(T64+7)</f>
        <v>45640</v>
      </c>
      <c r="U72" s="1367">
        <f>SUM(T72+1)</f>
        <v>45641</v>
      </c>
      <c r="V72" s="1367">
        <f>SUM(U72+17)</f>
        <v>45658</v>
      </c>
      <c r="W72" s="1367">
        <f>SUM(V72+1)</f>
        <v>45659</v>
      </c>
      <c r="X72" s="1367"/>
      <c r="Y72" s="1364" t="s">
        <v>540</v>
      </c>
    </row>
    <row r="73" spans="1:25">
      <c r="A73" s="448" t="s">
        <v>202</v>
      </c>
      <c r="B73" s="282" t="s">
        <v>168</v>
      </c>
      <c r="C73" s="282">
        <f>C65+1</f>
        <v>447</v>
      </c>
      <c r="D73" s="282" t="s">
        <v>169</v>
      </c>
      <c r="E73" s="77" t="s">
        <v>176</v>
      </c>
      <c r="F73" s="78">
        <f>F65+7</f>
        <v>45616</v>
      </c>
      <c r="G73" s="79">
        <f t="shared" ref="G73" si="16">F73+1</f>
        <v>45617</v>
      </c>
      <c r="H73" s="80">
        <f>F73+1</f>
        <v>45617</v>
      </c>
      <c r="I73" s="1183"/>
      <c r="J73" s="1186"/>
      <c r="K73" s="1189"/>
      <c r="L73" s="1192"/>
      <c r="M73" s="1195"/>
      <c r="N73" s="1198"/>
      <c r="O73" s="1201"/>
      <c r="P73" s="1391"/>
      <c r="Q73" s="1394"/>
      <c r="R73" s="1385"/>
      <c r="S73" s="1388"/>
      <c r="T73" s="1368"/>
      <c r="U73" s="1368"/>
      <c r="V73" s="1368"/>
      <c r="W73" s="1368"/>
      <c r="X73" s="1368"/>
      <c r="Y73" s="1365"/>
    </row>
    <row r="74" spans="1:25">
      <c r="A74" s="449" t="s">
        <v>228</v>
      </c>
      <c r="B74" s="439" t="s">
        <v>178</v>
      </c>
      <c r="C74" s="439">
        <f>C66+1</f>
        <v>444</v>
      </c>
      <c r="D74" s="439" t="s">
        <v>179</v>
      </c>
      <c r="E74" s="88" t="s">
        <v>180</v>
      </c>
      <c r="F74" s="89">
        <f>F66+7</f>
        <v>45613</v>
      </c>
      <c r="G74" s="90">
        <f>F74+1</f>
        <v>45614</v>
      </c>
      <c r="H74" s="91">
        <f>F74+4</f>
        <v>45617</v>
      </c>
      <c r="I74" s="1183"/>
      <c r="J74" s="1186"/>
      <c r="K74" s="1189"/>
      <c r="L74" s="1192"/>
      <c r="M74" s="1195"/>
      <c r="N74" s="1198"/>
      <c r="O74" s="1201"/>
      <c r="P74" s="1391"/>
      <c r="Q74" s="1394"/>
      <c r="R74" s="1385"/>
      <c r="S74" s="1388"/>
      <c r="T74" s="1368"/>
      <c r="U74" s="1368"/>
      <c r="V74" s="1368"/>
      <c r="W74" s="1368"/>
      <c r="X74" s="1368"/>
      <c r="Y74" s="1365"/>
    </row>
    <row r="75" spans="1:25">
      <c r="A75" s="494" t="s">
        <v>229</v>
      </c>
      <c r="B75" s="439" t="s">
        <v>182</v>
      </c>
      <c r="C75" s="439">
        <f>C67+1</f>
        <v>445</v>
      </c>
      <c r="D75" s="439" t="s">
        <v>179</v>
      </c>
      <c r="E75" s="88" t="s">
        <v>180</v>
      </c>
      <c r="F75" s="89">
        <f>F67+7</f>
        <v>45614</v>
      </c>
      <c r="G75" s="90">
        <f>F75+1</f>
        <v>45615</v>
      </c>
      <c r="H75" s="91">
        <f>F75+2</f>
        <v>45616</v>
      </c>
      <c r="I75" s="1183"/>
      <c r="J75" s="1186"/>
      <c r="K75" s="1189"/>
      <c r="L75" s="1192"/>
      <c r="M75" s="1195"/>
      <c r="N75" s="1198"/>
      <c r="O75" s="1201"/>
      <c r="P75" s="1391"/>
      <c r="Q75" s="1394"/>
      <c r="R75" s="1385"/>
      <c r="S75" s="1388"/>
      <c r="T75" s="1368"/>
      <c r="U75" s="1368"/>
      <c r="V75" s="1368"/>
      <c r="W75" s="1368"/>
      <c r="X75" s="1368"/>
      <c r="Y75" s="1365"/>
    </row>
    <row r="76" spans="1:25">
      <c r="A76" s="449" t="s">
        <v>213</v>
      </c>
      <c r="B76" s="439" t="s">
        <v>184</v>
      </c>
      <c r="C76" s="439">
        <f>C68+1</f>
        <v>447</v>
      </c>
      <c r="D76" s="439" t="s">
        <v>169</v>
      </c>
      <c r="E76" s="88" t="s">
        <v>180</v>
      </c>
      <c r="F76" s="89">
        <f>F68+3</f>
        <v>45610</v>
      </c>
      <c r="G76" s="90">
        <f>F76+1</f>
        <v>45611</v>
      </c>
      <c r="H76" s="89">
        <f>F76+2</f>
        <v>45612</v>
      </c>
      <c r="I76" s="1183"/>
      <c r="J76" s="1186"/>
      <c r="K76" s="1189"/>
      <c r="L76" s="1192"/>
      <c r="M76" s="1195"/>
      <c r="N76" s="1198"/>
      <c r="O76" s="1201"/>
      <c r="P76" s="1391"/>
      <c r="Q76" s="1394"/>
      <c r="R76" s="1385"/>
      <c r="S76" s="1388"/>
      <c r="T76" s="1368"/>
      <c r="U76" s="1368"/>
      <c r="V76" s="1368"/>
      <c r="W76" s="1368"/>
      <c r="X76" s="1368"/>
      <c r="Y76" s="1365"/>
    </row>
    <row r="77" spans="1:25">
      <c r="A77" s="450" t="s">
        <v>199</v>
      </c>
      <c r="B77" s="440" t="s">
        <v>186</v>
      </c>
      <c r="C77" s="440">
        <f>C69+1</f>
        <v>447</v>
      </c>
      <c r="D77" s="440" t="s">
        <v>169</v>
      </c>
      <c r="E77" s="95" t="s">
        <v>187</v>
      </c>
      <c r="F77" s="96">
        <f>SUM(F69+7)</f>
        <v>45614</v>
      </c>
      <c r="G77" s="97">
        <f>F77</f>
        <v>45614</v>
      </c>
      <c r="H77" s="98">
        <f>F77+1</f>
        <v>45615</v>
      </c>
      <c r="I77" s="1183"/>
      <c r="J77" s="1186"/>
      <c r="K77" s="1189"/>
      <c r="L77" s="1192"/>
      <c r="M77" s="1195"/>
      <c r="N77" s="1198"/>
      <c r="O77" s="1201"/>
      <c r="P77" s="1391"/>
      <c r="Q77" s="1394"/>
      <c r="R77" s="1385"/>
      <c r="S77" s="1388"/>
      <c r="T77" s="1368"/>
      <c r="U77" s="1368"/>
      <c r="V77" s="1368"/>
      <c r="W77" s="1368"/>
      <c r="X77" s="1368"/>
      <c r="Y77" s="1365"/>
    </row>
    <row r="78" spans="1:25">
      <c r="A78" s="451" t="s">
        <v>230</v>
      </c>
      <c r="B78" s="440" t="s">
        <v>184</v>
      </c>
      <c r="C78" s="440">
        <f>C70+1</f>
        <v>446</v>
      </c>
      <c r="D78" s="440" t="s">
        <v>201</v>
      </c>
      <c r="E78" s="101" t="s">
        <v>187</v>
      </c>
      <c r="F78" s="102">
        <f>SUM(F70+7)</f>
        <v>45613</v>
      </c>
      <c r="G78" s="103">
        <f t="shared" ref="G78" si="17">F78+1</f>
        <v>45614</v>
      </c>
      <c r="H78" s="281">
        <f>F78+1</f>
        <v>45614</v>
      </c>
      <c r="I78" s="1184"/>
      <c r="J78" s="1187"/>
      <c r="K78" s="1190"/>
      <c r="L78" s="1193"/>
      <c r="M78" s="1196"/>
      <c r="N78" s="1199"/>
      <c r="O78" s="1202"/>
      <c r="P78" s="1392"/>
      <c r="Q78" s="1395"/>
      <c r="R78" s="1386"/>
      <c r="S78" s="1389"/>
      <c r="T78" s="1369"/>
      <c r="U78" s="1369"/>
      <c r="V78" s="1369"/>
      <c r="W78" s="1369"/>
      <c r="X78" s="1369"/>
      <c r="Y78" s="1366"/>
    </row>
    <row r="79" spans="1:25">
      <c r="A79" s="104"/>
      <c r="B79" s="94"/>
      <c r="C79" s="94"/>
      <c r="D79" s="94"/>
      <c r="E79" s="94"/>
      <c r="F79" s="96"/>
      <c r="G79" s="96"/>
      <c r="H79" s="96"/>
      <c r="I79" s="310"/>
      <c r="J79" s="310"/>
      <c r="K79" s="310"/>
      <c r="L79" s="310"/>
      <c r="M79" s="242"/>
      <c r="N79" s="591"/>
      <c r="O79" s="606"/>
      <c r="P79" s="311"/>
      <c r="Q79" s="311"/>
      <c r="R79" s="311"/>
      <c r="S79" s="311"/>
      <c r="T79" s="312"/>
      <c r="U79" s="312"/>
      <c r="V79" s="312"/>
      <c r="W79" s="312"/>
      <c r="X79" s="312"/>
      <c r="Y79" s="312"/>
    </row>
    <row r="80" spans="1:25">
      <c r="A80" s="447" t="s">
        <v>207</v>
      </c>
      <c r="B80" s="282" t="s">
        <v>168</v>
      </c>
      <c r="C80" s="282">
        <f>C72+1</f>
        <v>448</v>
      </c>
      <c r="D80" s="282" t="s">
        <v>169</v>
      </c>
      <c r="E80" s="69" t="s">
        <v>170</v>
      </c>
      <c r="F80" s="70">
        <f>F72+7</f>
        <v>45620</v>
      </c>
      <c r="G80" s="71">
        <f>F80+1</f>
        <v>45621</v>
      </c>
      <c r="H80" s="72">
        <f>F80+4</f>
        <v>45624</v>
      </c>
      <c r="I80" s="1182" t="s">
        <v>400</v>
      </c>
      <c r="J80" s="1185" t="s">
        <v>401</v>
      </c>
      <c r="K80" s="1188">
        <v>446</v>
      </c>
      <c r="L80" s="1191" t="s">
        <v>169</v>
      </c>
      <c r="M80" s="1194">
        <f>SUM(M72+7)</f>
        <v>45630</v>
      </c>
      <c r="N80" s="1197">
        <f>SUM(M80+1)</f>
        <v>45631</v>
      </c>
      <c r="O80" s="1200">
        <f>SUM(O72+7)</f>
        <v>45639</v>
      </c>
      <c r="P80" s="1390" t="s">
        <v>189</v>
      </c>
      <c r="Q80" s="1393" t="s">
        <v>539</v>
      </c>
      <c r="R80" s="1384">
        <v>453</v>
      </c>
      <c r="S80" s="1387" t="s">
        <v>179</v>
      </c>
      <c r="T80" s="1367">
        <f>SUM(T72+7)</f>
        <v>45647</v>
      </c>
      <c r="U80" s="1367">
        <f>SUM(T80+1)</f>
        <v>45648</v>
      </c>
      <c r="V80" s="1367">
        <f>SUM(U80+17)</f>
        <v>45665</v>
      </c>
      <c r="W80" s="1367">
        <f>SUM(V80+1)</f>
        <v>45666</v>
      </c>
      <c r="X80" s="1367"/>
      <c r="Y80" s="1364" t="s">
        <v>540</v>
      </c>
    </row>
    <row r="81" spans="1:30">
      <c r="A81" s="448" t="s">
        <v>207</v>
      </c>
      <c r="B81" s="282" t="s">
        <v>168</v>
      </c>
      <c r="C81" s="282">
        <f>C73+1</f>
        <v>448</v>
      </c>
      <c r="D81" s="282" t="s">
        <v>169</v>
      </c>
      <c r="E81" s="77" t="s">
        <v>176</v>
      </c>
      <c r="F81" s="78">
        <f>F73+7</f>
        <v>45623</v>
      </c>
      <c r="G81" s="79">
        <f t="shared" ref="G81" si="18">F81+1</f>
        <v>45624</v>
      </c>
      <c r="H81" s="80">
        <f>F81+1</f>
        <v>45624</v>
      </c>
      <c r="I81" s="1183"/>
      <c r="J81" s="1186"/>
      <c r="K81" s="1189"/>
      <c r="L81" s="1192"/>
      <c r="M81" s="1195"/>
      <c r="N81" s="1198"/>
      <c r="O81" s="1201"/>
      <c r="P81" s="1391"/>
      <c r="Q81" s="1394"/>
      <c r="R81" s="1385"/>
      <c r="S81" s="1388"/>
      <c r="T81" s="1368"/>
      <c r="U81" s="1368"/>
      <c r="V81" s="1368"/>
      <c r="W81" s="1368"/>
      <c r="X81" s="1368"/>
      <c r="Y81" s="1365"/>
    </row>
    <row r="82" spans="1:30">
      <c r="A82" s="449" t="s">
        <v>177</v>
      </c>
      <c r="B82" s="439" t="s">
        <v>178</v>
      </c>
      <c r="C82" s="439">
        <f>C74+1</f>
        <v>445</v>
      </c>
      <c r="D82" s="439" t="s">
        <v>179</v>
      </c>
      <c r="E82" s="88" t="s">
        <v>180</v>
      </c>
      <c r="F82" s="89">
        <f>F74+7</f>
        <v>45620</v>
      </c>
      <c r="G82" s="90">
        <f>F82+1</f>
        <v>45621</v>
      </c>
      <c r="H82" s="91">
        <f>F82+4</f>
        <v>45624</v>
      </c>
      <c r="I82" s="1183"/>
      <c r="J82" s="1186"/>
      <c r="K82" s="1189"/>
      <c r="L82" s="1192"/>
      <c r="M82" s="1195"/>
      <c r="N82" s="1198"/>
      <c r="O82" s="1201"/>
      <c r="P82" s="1391"/>
      <c r="Q82" s="1394"/>
      <c r="R82" s="1385"/>
      <c r="S82" s="1388"/>
      <c r="T82" s="1368"/>
      <c r="U82" s="1368"/>
      <c r="V82" s="1368"/>
      <c r="W82" s="1368"/>
      <c r="X82" s="1368"/>
      <c r="Y82" s="1365"/>
    </row>
    <row r="83" spans="1:30">
      <c r="A83" s="494" t="s">
        <v>232</v>
      </c>
      <c r="B83" s="439" t="s">
        <v>182</v>
      </c>
      <c r="C83" s="439">
        <f>C75+1</f>
        <v>446</v>
      </c>
      <c r="D83" s="439" t="s">
        <v>179</v>
      </c>
      <c r="E83" s="88" t="s">
        <v>180</v>
      </c>
      <c r="F83" s="89">
        <f>F75+7</f>
        <v>45621</v>
      </c>
      <c r="G83" s="90">
        <f>F83+1</f>
        <v>45622</v>
      </c>
      <c r="H83" s="91">
        <f>F83+2</f>
        <v>45623</v>
      </c>
      <c r="I83" s="1183"/>
      <c r="J83" s="1186"/>
      <c r="K83" s="1189"/>
      <c r="L83" s="1192"/>
      <c r="M83" s="1195"/>
      <c r="N83" s="1198"/>
      <c r="O83" s="1201"/>
      <c r="P83" s="1391"/>
      <c r="Q83" s="1394"/>
      <c r="R83" s="1385"/>
      <c r="S83" s="1388"/>
      <c r="T83" s="1368"/>
      <c r="U83" s="1368"/>
      <c r="V83" s="1368"/>
      <c r="W83" s="1368"/>
      <c r="X83" s="1368"/>
      <c r="Y83" s="1365"/>
    </row>
    <row r="84" spans="1:30">
      <c r="A84" s="449" t="s">
        <v>219</v>
      </c>
      <c r="B84" s="439" t="s">
        <v>184</v>
      </c>
      <c r="C84" s="439">
        <f>C76+1</f>
        <v>448</v>
      </c>
      <c r="D84" s="439" t="s">
        <v>169</v>
      </c>
      <c r="E84" s="88" t="s">
        <v>180</v>
      </c>
      <c r="F84" s="89">
        <f>F76+3</f>
        <v>45613</v>
      </c>
      <c r="G84" s="90">
        <f>F84+1</f>
        <v>45614</v>
      </c>
      <c r="H84" s="89">
        <f>F84+2</f>
        <v>45615</v>
      </c>
      <c r="I84" s="1183"/>
      <c r="J84" s="1186"/>
      <c r="K84" s="1189"/>
      <c r="L84" s="1192"/>
      <c r="M84" s="1195"/>
      <c r="N84" s="1198"/>
      <c r="O84" s="1201"/>
      <c r="P84" s="1391"/>
      <c r="Q84" s="1394"/>
      <c r="R84" s="1385"/>
      <c r="S84" s="1388"/>
      <c r="T84" s="1368"/>
      <c r="U84" s="1368"/>
      <c r="V84" s="1368"/>
      <c r="W84" s="1368"/>
      <c r="X84" s="1368"/>
      <c r="Y84" s="1365"/>
    </row>
    <row r="85" spans="1:30">
      <c r="A85" s="450" t="s">
        <v>233</v>
      </c>
      <c r="B85" s="440" t="s">
        <v>186</v>
      </c>
      <c r="C85" s="440">
        <f>C77+1</f>
        <v>448</v>
      </c>
      <c r="D85" s="440" t="s">
        <v>169</v>
      </c>
      <c r="E85" s="95" t="s">
        <v>187</v>
      </c>
      <c r="F85" s="96">
        <f>SUM(F77+7)</f>
        <v>45621</v>
      </c>
      <c r="G85" s="97">
        <f>F85</f>
        <v>45621</v>
      </c>
      <c r="H85" s="98">
        <f>F85+1</f>
        <v>45622</v>
      </c>
      <c r="I85" s="1183"/>
      <c r="J85" s="1186"/>
      <c r="K85" s="1189"/>
      <c r="L85" s="1192"/>
      <c r="M85" s="1195"/>
      <c r="N85" s="1198"/>
      <c r="O85" s="1201"/>
      <c r="P85" s="1391"/>
      <c r="Q85" s="1394"/>
      <c r="R85" s="1385"/>
      <c r="S85" s="1388"/>
      <c r="T85" s="1368"/>
      <c r="U85" s="1368"/>
      <c r="V85" s="1368"/>
      <c r="W85" s="1368"/>
      <c r="X85" s="1368"/>
      <c r="Y85" s="1365"/>
    </row>
    <row r="86" spans="1:30">
      <c r="A86" s="451" t="s">
        <v>198</v>
      </c>
      <c r="B86" s="440" t="s">
        <v>184</v>
      </c>
      <c r="C86" s="440">
        <f>C78+1</f>
        <v>447</v>
      </c>
      <c r="D86" s="440" t="s">
        <v>201</v>
      </c>
      <c r="E86" s="101" t="s">
        <v>187</v>
      </c>
      <c r="F86" s="102">
        <f>SUM(F78+7)</f>
        <v>45620</v>
      </c>
      <c r="G86" s="103">
        <f t="shared" ref="G86" si="19">F86+1</f>
        <v>45621</v>
      </c>
      <c r="H86" s="281">
        <f>F86+1</f>
        <v>45621</v>
      </c>
      <c r="I86" s="1184"/>
      <c r="J86" s="1187"/>
      <c r="K86" s="1190"/>
      <c r="L86" s="1193"/>
      <c r="M86" s="1196"/>
      <c r="N86" s="1199"/>
      <c r="O86" s="1202"/>
      <c r="P86" s="1392"/>
      <c r="Q86" s="1395"/>
      <c r="R86" s="1386"/>
      <c r="S86" s="1389"/>
      <c r="T86" s="1369"/>
      <c r="U86" s="1369"/>
      <c r="V86" s="1369"/>
      <c r="W86" s="1369"/>
      <c r="X86" s="1369"/>
      <c r="Y86" s="1366"/>
    </row>
    <row r="87" spans="1:30">
      <c r="A87" s="52"/>
      <c r="B87" s="52"/>
      <c r="C87" s="52"/>
      <c r="D87" s="52"/>
      <c r="E87" s="52"/>
      <c r="F87" s="52"/>
      <c r="G87" s="52"/>
      <c r="H87" s="52"/>
      <c r="I87" s="62"/>
      <c r="J87" s="62"/>
      <c r="K87" s="62"/>
      <c r="L87" s="62"/>
      <c r="M87" s="61"/>
      <c r="N87" s="61"/>
      <c r="O87" s="61"/>
      <c r="P87" s="62"/>
      <c r="Q87" s="62"/>
      <c r="R87" s="62"/>
      <c r="S87" s="62"/>
      <c r="T87" s="61"/>
      <c r="U87" s="61"/>
      <c r="V87" s="61"/>
      <c r="W87" s="61"/>
      <c r="X87" s="61"/>
      <c r="Y87" s="61"/>
    </row>
    <row r="88" spans="1:30">
      <c r="A88" s="13" t="s">
        <v>234</v>
      </c>
      <c r="B88" s="14"/>
      <c r="C88" s="14"/>
      <c r="D88" s="14"/>
      <c r="E88" s="15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"/>
    </row>
    <row r="89" spans="1:30">
      <c r="A89" s="1"/>
      <c r="B89" s="1"/>
      <c r="C89" s="1"/>
      <c r="D89" s="5"/>
      <c r="E89" s="16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30">
      <c r="A90" s="1105" t="s">
        <v>235</v>
      </c>
      <c r="B90" s="1106"/>
      <c r="C90" s="1106"/>
      <c r="D90" s="1106"/>
      <c r="E90" s="1106"/>
      <c r="F90" s="1107"/>
      <c r="G90" s="1102" t="s">
        <v>236</v>
      </c>
      <c r="H90" s="1103"/>
      <c r="I90" s="1103"/>
      <c r="J90" s="1103"/>
      <c r="K90" s="1103"/>
      <c r="L90" s="1103"/>
      <c r="M90" s="1103"/>
      <c r="N90" s="1103"/>
      <c r="O90" s="1103"/>
      <c r="P90" s="1103"/>
      <c r="Q90" s="1103"/>
      <c r="R90" s="1103"/>
      <c r="S90" s="1103"/>
      <c r="T90" s="1103"/>
      <c r="U90" s="1103"/>
      <c r="V90" s="1103"/>
      <c r="W90" s="1103"/>
      <c r="X90" s="1103"/>
      <c r="Y90" s="1104"/>
    </row>
    <row r="91" spans="1:30">
      <c r="A91" s="1101" t="s">
        <v>535</v>
      </c>
      <c r="B91" s="1381"/>
      <c r="C91" s="1381"/>
      <c r="D91" s="1381"/>
      <c r="E91" s="1381"/>
      <c r="F91" s="1382"/>
      <c r="G91" s="1378" t="s">
        <v>374</v>
      </c>
      <c r="H91" s="1379"/>
      <c r="I91" s="1379"/>
      <c r="J91" s="1379"/>
      <c r="K91" s="1379"/>
      <c r="L91" s="1379"/>
      <c r="M91" s="1379"/>
      <c r="N91" s="1379"/>
      <c r="O91" s="1379"/>
      <c r="P91" s="1379"/>
      <c r="Q91" s="1379"/>
      <c r="R91" s="1379"/>
      <c r="S91" s="1379"/>
      <c r="T91" s="1379"/>
      <c r="U91" s="1379"/>
      <c r="V91" s="1379"/>
      <c r="W91" s="1379"/>
      <c r="X91" s="1379"/>
      <c r="Y91" s="1379"/>
      <c r="Z91" s="1379"/>
      <c r="AA91" s="1379"/>
      <c r="AB91" s="1379"/>
      <c r="AC91" s="1379"/>
      <c r="AD91" s="1380"/>
    </row>
    <row r="92" spans="1:30">
      <c r="A92" s="1101"/>
      <c r="B92" s="1381"/>
      <c r="C92" s="1381"/>
      <c r="D92" s="1381"/>
      <c r="E92" s="1381"/>
      <c r="F92" s="1382"/>
      <c r="G92" s="1091"/>
      <c r="H92" s="1092"/>
      <c r="I92" s="1092"/>
      <c r="J92" s="1092"/>
      <c r="K92" s="1092"/>
      <c r="L92" s="1092"/>
      <c r="M92" s="1092"/>
      <c r="N92" s="1092"/>
      <c r="O92" s="1092"/>
      <c r="P92" s="1092"/>
      <c r="Q92" s="1092"/>
      <c r="R92" s="1092"/>
      <c r="S92" s="1092"/>
      <c r="T92" s="1092"/>
      <c r="U92" s="1092"/>
      <c r="V92" s="1092"/>
      <c r="W92" s="1092"/>
      <c r="X92" s="1092"/>
      <c r="Y92" s="1093"/>
    </row>
    <row r="93" spans="1:30">
      <c r="A93" s="1088"/>
      <c r="B93" s="1089"/>
      <c r="C93" s="1089"/>
      <c r="D93" s="1089"/>
      <c r="E93" s="1089"/>
      <c r="F93" s="1090"/>
      <c r="G93" s="1102"/>
      <c r="H93" s="1103"/>
      <c r="I93" s="1103"/>
      <c r="J93" s="1103"/>
      <c r="K93" s="1103"/>
      <c r="L93" s="1103"/>
      <c r="M93" s="1103"/>
      <c r="N93" s="1103"/>
      <c r="O93" s="1103"/>
      <c r="P93" s="1103"/>
      <c r="Q93" s="1103"/>
      <c r="R93" s="1103"/>
      <c r="S93" s="1103"/>
      <c r="T93" s="1103"/>
      <c r="U93" s="1103"/>
      <c r="V93" s="1103"/>
      <c r="W93" s="1103"/>
      <c r="X93" s="1103"/>
      <c r="Y93" s="1104"/>
    </row>
    <row r="94" spans="1:30">
      <c r="A94" s="1088"/>
      <c r="B94" s="1089"/>
      <c r="C94" s="1089"/>
      <c r="D94" s="1089"/>
      <c r="E94" s="1089"/>
      <c r="F94" s="1090"/>
      <c r="G94" s="1098"/>
      <c r="H94" s="1099"/>
      <c r="I94" s="1099"/>
      <c r="J94" s="1099"/>
      <c r="K94" s="1099"/>
      <c r="L94" s="1099"/>
      <c r="M94" s="1099"/>
      <c r="N94" s="1099"/>
      <c r="O94" s="1099"/>
      <c r="P94" s="1099"/>
      <c r="Q94" s="1099"/>
      <c r="R94" s="1099"/>
      <c r="S94" s="1099"/>
      <c r="T94" s="1099"/>
      <c r="U94" s="1099"/>
      <c r="V94" s="1099"/>
      <c r="W94" s="1099"/>
      <c r="X94" s="1099"/>
      <c r="Y94" s="1100"/>
    </row>
    <row r="95" spans="1:30">
      <c r="A95" s="1088"/>
      <c r="B95" s="1089"/>
      <c r="C95" s="1089"/>
      <c r="D95" s="1089"/>
      <c r="E95" s="1089"/>
      <c r="F95" s="1090"/>
      <c r="G95" s="1091"/>
      <c r="H95" s="1092"/>
      <c r="I95" s="1092"/>
      <c r="J95" s="1092"/>
      <c r="K95" s="1092"/>
      <c r="L95" s="1092"/>
      <c r="M95" s="1092"/>
      <c r="N95" s="1092"/>
      <c r="O95" s="1092"/>
      <c r="P95" s="1092"/>
      <c r="Q95" s="1092"/>
      <c r="R95" s="1092"/>
      <c r="S95" s="1092"/>
      <c r="T95" s="1092"/>
      <c r="U95" s="1092"/>
      <c r="V95" s="1092"/>
      <c r="W95" s="1092"/>
      <c r="X95" s="1092"/>
      <c r="Y95" s="1093"/>
    </row>
    <row r="96" spans="1:30">
      <c r="A96" s="1094"/>
      <c r="B96" s="1089"/>
      <c r="C96" s="1089"/>
      <c r="D96" s="1089"/>
      <c r="E96" s="1089"/>
      <c r="F96" s="1090"/>
      <c r="G96" s="1095"/>
      <c r="H96" s="1096"/>
      <c r="I96" s="1096"/>
      <c r="J96" s="1096"/>
      <c r="K96" s="1096"/>
      <c r="L96" s="1096"/>
      <c r="M96" s="1096"/>
      <c r="N96" s="1096"/>
      <c r="O96" s="1096"/>
      <c r="P96" s="1096"/>
      <c r="Q96" s="1096"/>
      <c r="R96" s="1096"/>
      <c r="S96" s="1096"/>
      <c r="T96" s="1096"/>
      <c r="U96" s="1096"/>
      <c r="V96" s="1096"/>
      <c r="W96" s="1096"/>
      <c r="X96" s="1096"/>
      <c r="Y96" s="1097"/>
    </row>
    <row r="97" spans="1:25">
      <c r="A97" s="1"/>
      <c r="B97" s="1"/>
      <c r="C97" s="1"/>
      <c r="D97" s="5"/>
      <c r="E97" s="5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52"/>
      <c r="B98" s="52"/>
      <c r="C98" s="52"/>
      <c r="D98" s="53"/>
      <c r="E98" s="53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</row>
    <row r="99" spans="1:25" ht="15.75">
      <c r="A99" s="54" t="s">
        <v>242</v>
      </c>
      <c r="B99" s="55"/>
      <c r="C99" s="55"/>
      <c r="D99" s="56"/>
      <c r="E99" s="53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2"/>
    </row>
    <row r="100" spans="1:25" ht="15.75">
      <c r="A100" s="57" t="s">
        <v>243</v>
      </c>
      <c r="B100" s="58"/>
      <c r="C100" s="58"/>
      <c r="D100" s="59"/>
      <c r="E100" s="53"/>
      <c r="F100" s="57"/>
      <c r="G100" s="58"/>
      <c r="H100" s="57" t="s">
        <v>244</v>
      </c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2"/>
    </row>
    <row r="101" spans="1:25" ht="15.75">
      <c r="A101" s="57" t="s">
        <v>245</v>
      </c>
      <c r="B101" s="58"/>
      <c r="C101" s="58"/>
      <c r="D101" s="59"/>
      <c r="E101" s="53"/>
      <c r="F101" s="57"/>
      <c r="G101" s="58"/>
      <c r="H101" s="57" t="s">
        <v>246</v>
      </c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2"/>
    </row>
    <row r="102" spans="1:25">
      <c r="A102" s="52" t="s">
        <v>247</v>
      </c>
      <c r="B102" s="52"/>
      <c r="C102" s="52"/>
      <c r="D102" s="53"/>
      <c r="E102" s="53"/>
      <c r="F102" s="52"/>
      <c r="G102" s="52"/>
      <c r="H102" s="52" t="s">
        <v>248</v>
      </c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</row>
    <row r="103" spans="1:25">
      <c r="A103" s="60" t="s">
        <v>249</v>
      </c>
      <c r="B103" s="52"/>
      <c r="C103" s="52"/>
      <c r="D103" s="53"/>
      <c r="E103" s="53"/>
      <c r="F103" s="52"/>
      <c r="G103" s="52"/>
      <c r="H103" s="60" t="s">
        <v>250</v>
      </c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</row>
    <row r="104" spans="1:25">
      <c r="A104" s="52"/>
      <c r="B104" s="52"/>
      <c r="C104" s="52"/>
      <c r="D104" s="53"/>
      <c r="E104" s="53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</row>
    <row r="105" spans="1:25">
      <c r="A105" s="52" t="s">
        <v>251</v>
      </c>
      <c r="B105" s="52"/>
      <c r="C105" s="52"/>
      <c r="D105" s="53"/>
      <c r="E105" s="53"/>
      <c r="F105" s="52"/>
      <c r="G105" s="52"/>
      <c r="H105" s="52" t="s">
        <v>252</v>
      </c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</row>
    <row r="106" spans="1:25">
      <c r="A106" s="60" t="s">
        <v>253</v>
      </c>
      <c r="B106" s="52"/>
      <c r="C106" s="52"/>
      <c r="D106" s="53"/>
      <c r="E106" s="53"/>
      <c r="F106" s="52"/>
      <c r="G106" s="52"/>
      <c r="H106" s="60" t="s">
        <v>254</v>
      </c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</row>
    <row r="107" spans="1:25">
      <c r="A107" s="52"/>
      <c r="B107" s="52"/>
      <c r="C107" s="52"/>
      <c r="D107" s="53"/>
      <c r="E107" s="53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</row>
  </sheetData>
  <mergeCells count="197">
    <mergeCell ref="Y5:Y6"/>
    <mergeCell ref="J5:L6"/>
    <mergeCell ref="M5:N5"/>
    <mergeCell ref="P5:P6"/>
    <mergeCell ref="Q5:S6"/>
    <mergeCell ref="T5:U5"/>
    <mergeCell ref="V5:X5"/>
    <mergeCell ref="A4:I4"/>
    <mergeCell ref="A5:A6"/>
    <mergeCell ref="B5:D6"/>
    <mergeCell ref="E5:E6"/>
    <mergeCell ref="F5:G5"/>
    <mergeCell ref="I5:I6"/>
    <mergeCell ref="U8:U14"/>
    <mergeCell ref="V8:V14"/>
    <mergeCell ref="W8:W14"/>
    <mergeCell ref="X8:X14"/>
    <mergeCell ref="Y8:Y14"/>
    <mergeCell ref="I16:I22"/>
    <mergeCell ref="J16:J22"/>
    <mergeCell ref="K16:K22"/>
    <mergeCell ref="L16:L22"/>
    <mergeCell ref="M16:M22"/>
    <mergeCell ref="O8:O14"/>
    <mergeCell ref="P8:P14"/>
    <mergeCell ref="Q8:Q14"/>
    <mergeCell ref="R8:R14"/>
    <mergeCell ref="S8:S14"/>
    <mergeCell ref="T8:T14"/>
    <mergeCell ref="I8:I14"/>
    <mergeCell ref="J8:J14"/>
    <mergeCell ref="K8:K14"/>
    <mergeCell ref="L8:L14"/>
    <mergeCell ref="M8:M14"/>
    <mergeCell ref="N8:N14"/>
    <mergeCell ref="T16:T22"/>
    <mergeCell ref="U16:U22"/>
    <mergeCell ref="V16:V22"/>
    <mergeCell ref="W16:W22"/>
    <mergeCell ref="X16:X22"/>
    <mergeCell ref="Y16:Y22"/>
    <mergeCell ref="N16:N22"/>
    <mergeCell ref="O16:O22"/>
    <mergeCell ref="P16:P22"/>
    <mergeCell ref="Q16:Q22"/>
    <mergeCell ref="R16:R22"/>
    <mergeCell ref="S16:S22"/>
    <mergeCell ref="U24:U30"/>
    <mergeCell ref="V24:V30"/>
    <mergeCell ref="W24:W30"/>
    <mergeCell ref="X24:X30"/>
    <mergeCell ref="Y24:Y30"/>
    <mergeCell ref="I32:I38"/>
    <mergeCell ref="J32:J38"/>
    <mergeCell ref="K32:K38"/>
    <mergeCell ref="L32:L38"/>
    <mergeCell ref="M32:M38"/>
    <mergeCell ref="O24:O30"/>
    <mergeCell ref="P24:P30"/>
    <mergeCell ref="Q24:Q30"/>
    <mergeCell ref="R24:R30"/>
    <mergeCell ref="S24:S30"/>
    <mergeCell ref="T24:T30"/>
    <mergeCell ref="I24:I30"/>
    <mergeCell ref="J24:J30"/>
    <mergeCell ref="K24:K30"/>
    <mergeCell ref="L24:L30"/>
    <mergeCell ref="M24:M30"/>
    <mergeCell ref="N24:N30"/>
    <mergeCell ref="T32:T38"/>
    <mergeCell ref="U32:U38"/>
    <mergeCell ref="W32:W38"/>
    <mergeCell ref="X32:X38"/>
    <mergeCell ref="Y32:Y38"/>
    <mergeCell ref="N32:N38"/>
    <mergeCell ref="O32:O38"/>
    <mergeCell ref="P32:P38"/>
    <mergeCell ref="Q32:Q38"/>
    <mergeCell ref="R32:R38"/>
    <mergeCell ref="S32:S38"/>
    <mergeCell ref="L40:L46"/>
    <mergeCell ref="M40:M46"/>
    <mergeCell ref="N40:N46"/>
    <mergeCell ref="I48:I54"/>
    <mergeCell ref="J48:J54"/>
    <mergeCell ref="K48:K54"/>
    <mergeCell ref="L48:L54"/>
    <mergeCell ref="M48:M54"/>
    <mergeCell ref="V32:V38"/>
    <mergeCell ref="R48:R54"/>
    <mergeCell ref="S48:S54"/>
    <mergeCell ref="T48:T54"/>
    <mergeCell ref="U48:U54"/>
    <mergeCell ref="V48:V54"/>
    <mergeCell ref="N48:N54"/>
    <mergeCell ref="O48:O54"/>
    <mergeCell ref="P48:P54"/>
    <mergeCell ref="Q48:Q54"/>
    <mergeCell ref="A96:F96"/>
    <mergeCell ref="G96:Y96"/>
    <mergeCell ref="A91:F91"/>
    <mergeCell ref="G91:AD91"/>
    <mergeCell ref="A92:F92"/>
    <mergeCell ref="G92:Y92"/>
    <mergeCell ref="A93:F93"/>
    <mergeCell ref="G93:Y93"/>
    <mergeCell ref="U40:U46"/>
    <mergeCell ref="V40:V46"/>
    <mergeCell ref="W40:W46"/>
    <mergeCell ref="X40:X46"/>
    <mergeCell ref="Y40:Y46"/>
    <mergeCell ref="A90:F90"/>
    <mergeCell ref="G90:Y90"/>
    <mergeCell ref="O40:O46"/>
    <mergeCell ref="P40:P46"/>
    <mergeCell ref="Q40:Q46"/>
    <mergeCell ref="R40:R46"/>
    <mergeCell ref="S40:S46"/>
    <mergeCell ref="T40:T46"/>
    <mergeCell ref="I40:I46"/>
    <mergeCell ref="J40:J46"/>
    <mergeCell ref="K40:K46"/>
    <mergeCell ref="A94:F94"/>
    <mergeCell ref="G94:Y94"/>
    <mergeCell ref="A95:F95"/>
    <mergeCell ref="G95:Y95"/>
    <mergeCell ref="W48:W54"/>
    <mergeCell ref="X48:X54"/>
    <mergeCell ref="Y48:Y54"/>
    <mergeCell ref="I56:I62"/>
    <mergeCell ref="J56:J62"/>
    <mergeCell ref="K56:K62"/>
    <mergeCell ref="L56:L62"/>
    <mergeCell ref="M56:M62"/>
    <mergeCell ref="N56:N62"/>
    <mergeCell ref="O56:O62"/>
    <mergeCell ref="P56:P62"/>
    <mergeCell ref="Q56:Q62"/>
    <mergeCell ref="R56:R62"/>
    <mergeCell ref="S56:S62"/>
    <mergeCell ref="T56:T62"/>
    <mergeCell ref="U56:U62"/>
    <mergeCell ref="V56:V62"/>
    <mergeCell ref="W56:W62"/>
    <mergeCell ref="X56:X62"/>
    <mergeCell ref="Y56:Y62"/>
    <mergeCell ref="R64:R70"/>
    <mergeCell ref="S64:S70"/>
    <mergeCell ref="T64:T70"/>
    <mergeCell ref="U64:U70"/>
    <mergeCell ref="V64:V70"/>
    <mergeCell ref="W64:W70"/>
    <mergeCell ref="X64:X70"/>
    <mergeCell ref="Y64:Y70"/>
    <mergeCell ref="I64:I70"/>
    <mergeCell ref="J64:J70"/>
    <mergeCell ref="K64:K70"/>
    <mergeCell ref="L64:L70"/>
    <mergeCell ref="M64:M70"/>
    <mergeCell ref="N64:N70"/>
    <mergeCell ref="O64:O70"/>
    <mergeCell ref="P64:P70"/>
    <mergeCell ref="Q64:Q70"/>
    <mergeCell ref="I72:I78"/>
    <mergeCell ref="J72:J78"/>
    <mergeCell ref="K72:K78"/>
    <mergeCell ref="L72:L78"/>
    <mergeCell ref="M72:M78"/>
    <mergeCell ref="N72:N78"/>
    <mergeCell ref="O72:O78"/>
    <mergeCell ref="P72:P78"/>
    <mergeCell ref="Q72:Q78"/>
    <mergeCell ref="I80:I86"/>
    <mergeCell ref="J80:J86"/>
    <mergeCell ref="K80:K86"/>
    <mergeCell ref="L80:L86"/>
    <mergeCell ref="M80:M86"/>
    <mergeCell ref="N80:N86"/>
    <mergeCell ref="O80:O86"/>
    <mergeCell ref="P80:P86"/>
    <mergeCell ref="Q80:Q86"/>
    <mergeCell ref="Y80:Y86"/>
    <mergeCell ref="R72:R78"/>
    <mergeCell ref="S72:S78"/>
    <mergeCell ref="T72:T78"/>
    <mergeCell ref="U72:U78"/>
    <mergeCell ref="V72:V78"/>
    <mergeCell ref="W72:W78"/>
    <mergeCell ref="X72:X78"/>
    <mergeCell ref="Y72:Y78"/>
    <mergeCell ref="R80:R86"/>
    <mergeCell ref="S80:S86"/>
    <mergeCell ref="T80:T86"/>
    <mergeCell ref="U80:U86"/>
    <mergeCell ref="V80:V86"/>
    <mergeCell ref="W80:W86"/>
    <mergeCell ref="X80:X86"/>
  </mergeCells>
  <hyperlinks>
    <hyperlink ref="A106" r:id="rId1" xr:uid="{41059F43-D5D1-41FB-AFAE-D5BB2E9EFD6A}"/>
    <hyperlink ref="A103" r:id="rId2" xr:uid="{98C791E8-2EA7-414E-A44F-30FDDCF57F12}"/>
    <hyperlink ref="H106" r:id="rId3" xr:uid="{FE96BBAC-925B-4D90-80EB-DA4A38E68652}"/>
    <hyperlink ref="H103" r:id="rId4" xr:uid="{1E39B6C3-CCA2-4543-8499-8FD2BA853EF0}"/>
  </hyperlinks>
  <pageMargins left="0.7" right="0.7" top="0.75" bottom="0.75" header="0.3" footer="0.3"/>
  <drawing r:id="rId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EA2B6-7DE3-4D98-8401-56E0B02F98FC}">
  <dimension ref="A1:S107"/>
  <sheetViews>
    <sheetView topLeftCell="A52" workbookViewId="0">
      <selection activeCell="A68" sqref="A68:H68"/>
    </sheetView>
  </sheetViews>
  <sheetFormatPr defaultRowHeight="15"/>
  <cols>
    <col min="1" max="1" width="61.42578125" customWidth="1"/>
    <col min="9" max="9" width="33.7109375" customWidth="1"/>
    <col min="15" max="15" width="18.140625" customWidth="1"/>
    <col min="16" max="18" width="16.5703125" customWidth="1"/>
    <col min="19" max="19" width="113.28515625" customWidth="1"/>
  </cols>
  <sheetData>
    <row r="1" spans="1:19" ht="24.75">
      <c r="A1" s="529" t="s">
        <v>148</v>
      </c>
      <c r="B1" s="530" t="s">
        <v>98</v>
      </c>
      <c r="C1" s="530"/>
      <c r="D1" s="515" t="s">
        <v>149</v>
      </c>
      <c r="E1" s="515" t="s">
        <v>149</v>
      </c>
      <c r="F1" s="515" t="s">
        <v>149</v>
      </c>
      <c r="G1" s="515" t="s">
        <v>149</v>
      </c>
      <c r="H1" s="515" t="s">
        <v>149</v>
      </c>
      <c r="I1" s="515" t="s">
        <v>149</v>
      </c>
      <c r="J1" s="515" t="s">
        <v>149</v>
      </c>
      <c r="K1" s="515" t="s">
        <v>149</v>
      </c>
      <c r="L1" s="515" t="s">
        <v>149</v>
      </c>
      <c r="M1" s="515" t="s">
        <v>149</v>
      </c>
      <c r="N1" s="515" t="s">
        <v>149</v>
      </c>
      <c r="O1" s="515" t="s">
        <v>149</v>
      </c>
      <c r="P1" s="515" t="s">
        <v>149</v>
      </c>
      <c r="Q1" s="515" t="s">
        <v>149</v>
      </c>
      <c r="R1" s="515" t="s">
        <v>149</v>
      </c>
      <c r="S1" s="515" t="s">
        <v>149</v>
      </c>
    </row>
    <row r="2" spans="1:19" ht="24.75">
      <c r="A2" s="515" t="s">
        <v>149</v>
      </c>
      <c r="B2" s="529" t="s">
        <v>149</v>
      </c>
      <c r="C2" s="529" t="s">
        <v>149</v>
      </c>
      <c r="D2" s="529" t="s">
        <v>149</v>
      </c>
      <c r="E2" s="529" t="s">
        <v>149</v>
      </c>
      <c r="F2" s="515" t="s">
        <v>149</v>
      </c>
      <c r="G2" s="515" t="s">
        <v>149</v>
      </c>
      <c r="H2" s="515" t="s">
        <v>149</v>
      </c>
      <c r="I2" s="515" t="s">
        <v>149</v>
      </c>
      <c r="J2" s="515"/>
      <c r="K2" s="515" t="s">
        <v>149</v>
      </c>
      <c r="L2" s="515" t="s">
        <v>149</v>
      </c>
      <c r="M2" s="515" t="s">
        <v>149</v>
      </c>
      <c r="N2" s="515" t="s">
        <v>149</v>
      </c>
      <c r="O2" s="515" t="s">
        <v>149</v>
      </c>
      <c r="P2" s="515" t="s">
        <v>149</v>
      </c>
      <c r="Q2" s="515" t="s">
        <v>149</v>
      </c>
      <c r="R2" s="515" t="s">
        <v>149</v>
      </c>
      <c r="S2" s="515" t="s">
        <v>149</v>
      </c>
    </row>
    <row r="3" spans="1:19" ht="15.75" customHeight="1">
      <c r="A3" s="1422" t="s">
        <v>98</v>
      </c>
      <c r="B3" s="1423"/>
      <c r="C3" s="1423"/>
      <c r="D3" s="1423"/>
      <c r="E3" s="1423"/>
      <c r="F3" s="1423"/>
      <c r="G3" s="1423"/>
      <c r="H3" s="1423"/>
      <c r="I3" s="1423"/>
      <c r="J3" s="531" t="s">
        <v>149</v>
      </c>
      <c r="K3" s="531" t="s">
        <v>149</v>
      </c>
      <c r="L3" s="531" t="s">
        <v>149</v>
      </c>
      <c r="M3" s="531" t="s">
        <v>149</v>
      </c>
      <c r="N3" s="531" t="s">
        <v>149</v>
      </c>
      <c r="O3" s="531" t="s">
        <v>149</v>
      </c>
      <c r="P3" s="531" t="s">
        <v>149</v>
      </c>
      <c r="Q3" s="531" t="s">
        <v>149</v>
      </c>
      <c r="R3" s="531" t="s">
        <v>149</v>
      </c>
      <c r="S3" s="532" t="s">
        <v>149</v>
      </c>
    </row>
    <row r="4" spans="1:19" ht="22.5" customHeight="1">
      <c r="A4" s="1165" t="s">
        <v>151</v>
      </c>
      <c r="B4" s="891" t="s">
        <v>152</v>
      </c>
      <c r="C4" s="892"/>
      <c r="D4" s="893"/>
      <c r="E4" s="901" t="s">
        <v>153</v>
      </c>
      <c r="F4" s="899" t="s">
        <v>153</v>
      </c>
      <c r="G4" s="900"/>
      <c r="H4" s="566" t="s">
        <v>154</v>
      </c>
      <c r="I4" s="901" t="s">
        <v>339</v>
      </c>
      <c r="J4" s="902" t="s">
        <v>152</v>
      </c>
      <c r="K4" s="892"/>
      <c r="L4" s="893"/>
      <c r="M4" s="1212" t="s">
        <v>154</v>
      </c>
      <c r="N4" s="1420"/>
      <c r="O4" s="1166" t="s">
        <v>156</v>
      </c>
      <c r="P4" s="1167"/>
      <c r="Q4" s="1167"/>
      <c r="R4" s="1168"/>
      <c r="S4" s="1269" t="s">
        <v>157</v>
      </c>
    </row>
    <row r="5" spans="1:19" ht="45.75">
      <c r="A5" s="889"/>
      <c r="B5" s="982"/>
      <c r="C5" s="983"/>
      <c r="D5" s="984"/>
      <c r="E5" s="897"/>
      <c r="F5" s="538" t="s">
        <v>158</v>
      </c>
      <c r="G5" s="538" t="s">
        <v>159</v>
      </c>
      <c r="H5" s="538" t="s">
        <v>158</v>
      </c>
      <c r="I5" s="897"/>
      <c r="J5" s="1211"/>
      <c r="K5" s="983"/>
      <c r="L5" s="984"/>
      <c r="M5" s="538" t="s">
        <v>158</v>
      </c>
      <c r="N5" s="538" t="s">
        <v>159</v>
      </c>
      <c r="O5" s="718" t="s">
        <v>541</v>
      </c>
      <c r="P5" s="538" t="s">
        <v>542</v>
      </c>
      <c r="Q5" s="618" t="s">
        <v>543</v>
      </c>
      <c r="R5" s="622" t="s">
        <v>544</v>
      </c>
      <c r="S5" s="1421"/>
    </row>
    <row r="6" spans="1:19">
      <c r="A6" s="104"/>
      <c r="B6" s="94"/>
      <c r="C6" s="94"/>
      <c r="D6" s="94"/>
      <c r="E6" s="94"/>
      <c r="F6" s="96"/>
      <c r="G6" s="96"/>
      <c r="H6" s="96"/>
      <c r="I6" s="542" t="s">
        <v>149</v>
      </c>
      <c r="J6" s="542" t="s">
        <v>149</v>
      </c>
      <c r="K6" s="542" t="s">
        <v>149</v>
      </c>
      <c r="L6" s="542" t="s">
        <v>149</v>
      </c>
      <c r="M6" s="542" t="s">
        <v>149</v>
      </c>
      <c r="N6" s="542" t="s">
        <v>149</v>
      </c>
      <c r="O6" s="606" t="s">
        <v>149</v>
      </c>
      <c r="P6" s="542" t="s">
        <v>149</v>
      </c>
      <c r="Q6" s="542" t="s">
        <v>149</v>
      </c>
      <c r="R6" s="542" t="s">
        <v>149</v>
      </c>
      <c r="S6" s="621" t="s">
        <v>149</v>
      </c>
    </row>
    <row r="7" spans="1:19">
      <c r="A7" s="74" t="s">
        <v>371</v>
      </c>
      <c r="B7" s="583" t="s">
        <v>168</v>
      </c>
      <c r="C7" s="282">
        <v>437</v>
      </c>
      <c r="D7" s="732" t="s">
        <v>169</v>
      </c>
      <c r="E7" s="69" t="s">
        <v>170</v>
      </c>
      <c r="F7" s="70">
        <v>45543</v>
      </c>
      <c r="G7" s="71">
        <f>F7+1</f>
        <v>45544</v>
      </c>
      <c r="H7" s="72">
        <f>F7+4</f>
        <v>45547</v>
      </c>
      <c r="I7" s="1413" t="s">
        <v>545</v>
      </c>
      <c r="J7" s="1416" t="s">
        <v>546</v>
      </c>
      <c r="K7" s="1407">
        <v>436</v>
      </c>
      <c r="L7" s="1409" t="s">
        <v>179</v>
      </c>
      <c r="M7" s="1197">
        <v>45550</v>
      </c>
      <c r="N7" s="1216">
        <f>SUM(M7+1)</f>
        <v>45551</v>
      </c>
      <c r="O7" s="1411">
        <f>SUM(N7+7)</f>
        <v>45558</v>
      </c>
      <c r="P7" s="1216">
        <f>SUM(O7+3)</f>
        <v>45561</v>
      </c>
      <c r="Q7" s="1216">
        <f>SUM(P7+6)</f>
        <v>45567</v>
      </c>
      <c r="R7" s="1216">
        <f>SUM(Q7+3)</f>
        <v>45570</v>
      </c>
      <c r="S7" s="1399" t="s">
        <v>547</v>
      </c>
    </row>
    <row r="8" spans="1:19">
      <c r="A8" s="331" t="s">
        <v>371</v>
      </c>
      <c r="B8" s="584" t="s">
        <v>168</v>
      </c>
      <c r="C8" s="331">
        <v>437</v>
      </c>
      <c r="D8" s="728" t="s">
        <v>169</v>
      </c>
      <c r="E8" s="77" t="s">
        <v>176</v>
      </c>
      <c r="F8" s="78">
        <v>45546</v>
      </c>
      <c r="G8" s="79">
        <f t="shared" ref="G8" si="0">F8+1</f>
        <v>45547</v>
      </c>
      <c r="H8" s="80">
        <f>F8+1</f>
        <v>45547</v>
      </c>
      <c r="I8" s="1414"/>
      <c r="J8" s="1031"/>
      <c r="K8" s="867"/>
      <c r="L8" s="870"/>
      <c r="M8" s="1198"/>
      <c r="N8" s="1146"/>
      <c r="O8" s="1373"/>
      <c r="P8" s="1146"/>
      <c r="Q8" s="1146"/>
      <c r="R8" s="1146"/>
      <c r="S8" s="1400"/>
    </row>
    <row r="9" spans="1:19">
      <c r="A9" s="84" t="s">
        <v>215</v>
      </c>
      <c r="B9" s="587" t="s">
        <v>178</v>
      </c>
      <c r="C9" s="439">
        <v>434</v>
      </c>
      <c r="D9" s="588" t="s">
        <v>179</v>
      </c>
      <c r="E9" s="88" t="s">
        <v>180</v>
      </c>
      <c r="F9" s="89">
        <v>45543</v>
      </c>
      <c r="G9" s="90">
        <f>F9+1</f>
        <v>45544</v>
      </c>
      <c r="H9" s="91">
        <f>F9+4</f>
        <v>45547</v>
      </c>
      <c r="I9" s="1414"/>
      <c r="J9" s="1031"/>
      <c r="K9" s="867"/>
      <c r="L9" s="870"/>
      <c r="M9" s="1198"/>
      <c r="N9" s="1146"/>
      <c r="O9" s="1373"/>
      <c r="P9" s="1146"/>
      <c r="Q9" s="1146"/>
      <c r="R9" s="1146"/>
      <c r="S9" s="1400"/>
    </row>
    <row r="10" spans="1:19">
      <c r="A10" s="717" t="s">
        <v>229</v>
      </c>
      <c r="B10" s="605" t="s">
        <v>182</v>
      </c>
      <c r="C10" s="393">
        <v>435</v>
      </c>
      <c r="D10" s="605" t="s">
        <v>179</v>
      </c>
      <c r="E10" s="333" t="s">
        <v>180</v>
      </c>
      <c r="F10" s="334">
        <v>45544</v>
      </c>
      <c r="G10" s="335">
        <f>F10+1</f>
        <v>45545</v>
      </c>
      <c r="H10" s="336">
        <f>F10+2</f>
        <v>45546</v>
      </c>
      <c r="I10" s="1414"/>
      <c r="J10" s="1031"/>
      <c r="K10" s="867"/>
      <c r="L10" s="870"/>
      <c r="M10" s="1198"/>
      <c r="N10" s="1146"/>
      <c r="O10" s="1373"/>
      <c r="P10" s="1146"/>
      <c r="Q10" s="1146"/>
      <c r="R10" s="1146"/>
      <c r="S10" s="1400"/>
    </row>
    <row r="11" spans="1:19">
      <c r="A11" s="84" t="s">
        <v>230</v>
      </c>
      <c r="B11" s="587" t="s">
        <v>184</v>
      </c>
      <c r="C11" s="439">
        <v>437</v>
      </c>
      <c r="D11" s="588" t="s">
        <v>169</v>
      </c>
      <c r="E11" s="88" t="s">
        <v>180</v>
      </c>
      <c r="F11" s="89">
        <v>45548</v>
      </c>
      <c r="G11" s="90">
        <f>F11+1</f>
        <v>45549</v>
      </c>
      <c r="H11" s="89">
        <f>F11+2</f>
        <v>45550</v>
      </c>
      <c r="I11" s="1414"/>
      <c r="J11" s="1031"/>
      <c r="K11" s="867"/>
      <c r="L11" s="870"/>
      <c r="M11" s="1198"/>
      <c r="N11" s="1146"/>
      <c r="O11" s="1373"/>
      <c r="P11" s="1146"/>
      <c r="Q11" s="1146"/>
      <c r="R11" s="1146"/>
      <c r="S11" s="1400"/>
    </row>
    <row r="12" spans="1:19">
      <c r="A12" s="104" t="s">
        <v>212</v>
      </c>
      <c r="B12" s="589" t="s">
        <v>186</v>
      </c>
      <c r="C12" s="440">
        <v>437</v>
      </c>
      <c r="D12" s="590" t="s">
        <v>169</v>
      </c>
      <c r="E12" s="95" t="s">
        <v>187</v>
      </c>
      <c r="F12" s="96">
        <v>45544</v>
      </c>
      <c r="G12" s="97">
        <f>F12</f>
        <v>45544</v>
      </c>
      <c r="H12" s="98">
        <f>F12+1</f>
        <v>45545</v>
      </c>
      <c r="I12" s="1414"/>
      <c r="J12" s="1031"/>
      <c r="K12" s="867"/>
      <c r="L12" s="870"/>
      <c r="M12" s="1198"/>
      <c r="N12" s="1146"/>
      <c r="O12" s="1373"/>
      <c r="P12" s="1146"/>
      <c r="Q12" s="1146"/>
      <c r="R12" s="1146"/>
      <c r="S12" s="1400"/>
    </row>
    <row r="13" spans="1:19">
      <c r="A13" s="356" t="s">
        <v>215</v>
      </c>
      <c r="B13" s="589" t="s">
        <v>178</v>
      </c>
      <c r="C13" s="440">
        <v>434</v>
      </c>
      <c r="D13" s="667" t="s">
        <v>179</v>
      </c>
      <c r="E13" s="101" t="s">
        <v>187</v>
      </c>
      <c r="F13" s="102">
        <v>45546</v>
      </c>
      <c r="G13" s="103">
        <f t="shared" ref="G13" si="1">F13+1</f>
        <v>45547</v>
      </c>
      <c r="H13" s="281">
        <f>F13+1</f>
        <v>45547</v>
      </c>
      <c r="I13" s="1415"/>
      <c r="J13" s="1417"/>
      <c r="K13" s="1408"/>
      <c r="L13" s="1410"/>
      <c r="M13" s="1199"/>
      <c r="N13" s="1217"/>
      <c r="O13" s="1412"/>
      <c r="P13" s="1217"/>
      <c r="Q13" s="1217"/>
      <c r="R13" s="1217"/>
      <c r="S13" s="1401"/>
    </row>
    <row r="14" spans="1:19">
      <c r="A14" s="556"/>
      <c r="B14" s="94"/>
      <c r="C14" s="542" t="s">
        <v>149</v>
      </c>
      <c r="D14" s="542" t="s">
        <v>149</v>
      </c>
      <c r="E14" s="542" t="s">
        <v>149</v>
      </c>
      <c r="F14" s="542" t="s">
        <v>149</v>
      </c>
      <c r="G14" s="542" t="s">
        <v>149</v>
      </c>
      <c r="H14" s="542" t="s">
        <v>149</v>
      </c>
      <c r="I14" s="542"/>
      <c r="J14" s="542"/>
      <c r="K14" s="542"/>
      <c r="L14" s="542"/>
      <c r="M14" s="542" t="s">
        <v>149</v>
      </c>
      <c r="N14" s="542" t="s">
        <v>149</v>
      </c>
      <c r="O14" s="640" t="s">
        <v>149</v>
      </c>
      <c r="P14" s="542" t="s">
        <v>149</v>
      </c>
      <c r="Q14" s="542" t="s">
        <v>149</v>
      </c>
      <c r="R14" s="542" t="s">
        <v>149</v>
      </c>
      <c r="S14" s="542" t="s">
        <v>149</v>
      </c>
    </row>
    <row r="15" spans="1:19">
      <c r="A15" s="447" t="s">
        <v>207</v>
      </c>
      <c r="B15" s="282" t="s">
        <v>168</v>
      </c>
      <c r="C15" s="282">
        <f>C7+1</f>
        <v>438</v>
      </c>
      <c r="D15" s="584" t="s">
        <v>169</v>
      </c>
      <c r="E15" s="741" t="s">
        <v>170</v>
      </c>
      <c r="F15" s="70">
        <f>F7+7</f>
        <v>45550</v>
      </c>
      <c r="G15" s="71">
        <f>F15+1</f>
        <v>45551</v>
      </c>
      <c r="H15" s="72">
        <f>F15+4</f>
        <v>45554</v>
      </c>
      <c r="I15" s="1425" t="s">
        <v>548</v>
      </c>
      <c r="J15" s="1428" t="s">
        <v>546</v>
      </c>
      <c r="K15" s="1429">
        <v>437</v>
      </c>
      <c r="L15" s="1431" t="s">
        <v>179</v>
      </c>
      <c r="M15" s="1197">
        <f>SUM(M7+7)</f>
        <v>45557</v>
      </c>
      <c r="N15" s="1216">
        <f>SUM(M15+1)</f>
        <v>45558</v>
      </c>
      <c r="O15" s="1411">
        <f>SUM(N15+7)</f>
        <v>45565</v>
      </c>
      <c r="P15" s="1216">
        <f>SUM(O15+3)</f>
        <v>45568</v>
      </c>
      <c r="Q15" s="1216">
        <f>SUM(P15+6)</f>
        <v>45574</v>
      </c>
      <c r="R15" s="1216">
        <f>SUM(Q15+3)</f>
        <v>45577</v>
      </c>
      <c r="S15" s="1399" t="s">
        <v>547</v>
      </c>
    </row>
    <row r="16" spans="1:19">
      <c r="A16" s="800" t="s">
        <v>207</v>
      </c>
      <c r="B16" s="282" t="s">
        <v>168</v>
      </c>
      <c r="C16" s="282">
        <f>C8+1</f>
        <v>438</v>
      </c>
      <c r="D16" s="584" t="s">
        <v>169</v>
      </c>
      <c r="E16" s="742" t="s">
        <v>176</v>
      </c>
      <c r="F16" s="78">
        <f>F8+7</f>
        <v>45553</v>
      </c>
      <c r="G16" s="79">
        <f t="shared" ref="G16" si="2">F16+1</f>
        <v>45554</v>
      </c>
      <c r="H16" s="80">
        <f>F16+1</f>
        <v>45554</v>
      </c>
      <c r="I16" s="1426"/>
      <c r="J16" s="949"/>
      <c r="K16" s="952"/>
      <c r="L16" s="955"/>
      <c r="M16" s="1198"/>
      <c r="N16" s="1146"/>
      <c r="O16" s="1373"/>
      <c r="P16" s="1146"/>
      <c r="Q16" s="1146"/>
      <c r="R16" s="1146"/>
      <c r="S16" s="1400"/>
    </row>
    <row r="17" spans="1:19">
      <c r="A17" s="449" t="s">
        <v>221</v>
      </c>
      <c r="B17" s="439" t="s">
        <v>178</v>
      </c>
      <c r="C17" s="439">
        <f>C9+1</f>
        <v>435</v>
      </c>
      <c r="D17" s="588" t="s">
        <v>179</v>
      </c>
      <c r="E17" s="554" t="s">
        <v>180</v>
      </c>
      <c r="F17" s="89">
        <f>F9+7</f>
        <v>45550</v>
      </c>
      <c r="G17" s="90">
        <f>F17+1</f>
        <v>45551</v>
      </c>
      <c r="H17" s="91">
        <f>F17+4</f>
        <v>45554</v>
      </c>
      <c r="I17" s="1426"/>
      <c r="J17" s="949"/>
      <c r="K17" s="952"/>
      <c r="L17" s="955"/>
      <c r="M17" s="1198"/>
      <c r="N17" s="1146"/>
      <c r="O17" s="1373"/>
      <c r="P17" s="1146"/>
      <c r="Q17" s="1146"/>
      <c r="R17" s="1146"/>
      <c r="S17" s="1400"/>
    </row>
    <row r="18" spans="1:19">
      <c r="A18" s="494" t="s">
        <v>549</v>
      </c>
      <c r="B18" s="439" t="s">
        <v>182</v>
      </c>
      <c r="C18" s="439">
        <f>C10+1</f>
        <v>436</v>
      </c>
      <c r="D18" s="724" t="s">
        <v>179</v>
      </c>
      <c r="E18" s="725" t="s">
        <v>180</v>
      </c>
      <c r="F18" s="89">
        <f>F10+7</f>
        <v>45551</v>
      </c>
      <c r="G18" s="90">
        <f>F18+1</f>
        <v>45552</v>
      </c>
      <c r="H18" s="91">
        <f>F18+2</f>
        <v>45553</v>
      </c>
      <c r="I18" s="1426"/>
      <c r="J18" s="949"/>
      <c r="K18" s="952"/>
      <c r="L18" s="955"/>
      <c r="M18" s="1198"/>
      <c r="N18" s="1146"/>
      <c r="O18" s="1373"/>
      <c r="P18" s="1146"/>
      <c r="Q18" s="1146"/>
      <c r="R18" s="1146"/>
      <c r="S18" s="1400"/>
    </row>
    <row r="19" spans="1:19">
      <c r="A19" s="449" t="s">
        <v>512</v>
      </c>
      <c r="B19" s="439" t="s">
        <v>184</v>
      </c>
      <c r="C19" s="439">
        <f>C11+1</f>
        <v>438</v>
      </c>
      <c r="D19" s="588" t="s">
        <v>169</v>
      </c>
      <c r="E19" s="554" t="s">
        <v>180</v>
      </c>
      <c r="F19" s="89">
        <f>F11+7</f>
        <v>45555</v>
      </c>
      <c r="G19" s="90">
        <f>F19+1</f>
        <v>45556</v>
      </c>
      <c r="H19" s="89">
        <f>F19+2</f>
        <v>45557</v>
      </c>
      <c r="I19" s="1426"/>
      <c r="J19" s="949"/>
      <c r="K19" s="952"/>
      <c r="L19" s="955"/>
      <c r="M19" s="1198"/>
      <c r="N19" s="1146"/>
      <c r="O19" s="1373"/>
      <c r="P19" s="1146"/>
      <c r="Q19" s="1146"/>
      <c r="R19" s="1146"/>
      <c r="S19" s="1400"/>
    </row>
    <row r="20" spans="1:19">
      <c r="A20" s="450" t="s">
        <v>412</v>
      </c>
      <c r="B20" s="440" t="s">
        <v>186</v>
      </c>
      <c r="C20" s="440">
        <f>C12+1</f>
        <v>438</v>
      </c>
      <c r="D20" s="590" t="s">
        <v>169</v>
      </c>
      <c r="E20" s="564" t="s">
        <v>187</v>
      </c>
      <c r="F20" s="96">
        <f>SUM(F12+7)</f>
        <v>45551</v>
      </c>
      <c r="G20" s="97">
        <f>F20</f>
        <v>45551</v>
      </c>
      <c r="H20" s="98">
        <f>F20+1</f>
        <v>45552</v>
      </c>
      <c r="I20" s="1426"/>
      <c r="J20" s="949"/>
      <c r="K20" s="952"/>
      <c r="L20" s="955"/>
      <c r="M20" s="1198"/>
      <c r="N20" s="1146"/>
      <c r="O20" s="1373"/>
      <c r="P20" s="1146"/>
      <c r="Q20" s="1146"/>
      <c r="R20" s="1146"/>
      <c r="S20" s="1400"/>
    </row>
    <row r="21" spans="1:19">
      <c r="A21" s="451" t="s">
        <v>221</v>
      </c>
      <c r="B21" s="440" t="s">
        <v>178</v>
      </c>
      <c r="C21" s="440">
        <f>C13+1</f>
        <v>435</v>
      </c>
      <c r="D21" s="590" t="s">
        <v>179</v>
      </c>
      <c r="E21" s="565" t="s">
        <v>187</v>
      </c>
      <c r="F21" s="102">
        <f>SUM(F13+7)</f>
        <v>45553</v>
      </c>
      <c r="G21" s="103">
        <f t="shared" ref="G21" si="3">F21+1</f>
        <v>45554</v>
      </c>
      <c r="H21" s="281">
        <f>F21+1</f>
        <v>45554</v>
      </c>
      <c r="I21" s="1427"/>
      <c r="J21" s="1225"/>
      <c r="K21" s="1430"/>
      <c r="L21" s="1432"/>
      <c r="M21" s="1199"/>
      <c r="N21" s="1217"/>
      <c r="O21" s="1412"/>
      <c r="P21" s="1217"/>
      <c r="Q21" s="1217"/>
      <c r="R21" s="1217"/>
      <c r="S21" s="1401"/>
    </row>
    <row r="22" spans="1:19">
      <c r="A22" s="556"/>
      <c r="B22" s="94"/>
      <c r="C22" s="557" t="s">
        <v>149</v>
      </c>
      <c r="D22" s="557" t="s">
        <v>149</v>
      </c>
      <c r="E22" s="542" t="s">
        <v>149</v>
      </c>
      <c r="F22" s="542"/>
      <c r="G22" s="542"/>
      <c r="H22" s="542"/>
      <c r="I22" s="575"/>
      <c r="J22" s="542"/>
      <c r="K22" s="542"/>
      <c r="L22" s="542"/>
      <c r="M22" s="542"/>
      <c r="N22" s="542"/>
      <c r="O22" s="640"/>
      <c r="P22" s="542"/>
      <c r="Q22" s="542"/>
      <c r="R22" s="591"/>
      <c r="S22" s="621"/>
    </row>
    <row r="23" spans="1:19">
      <c r="A23" s="447" t="s">
        <v>167</v>
      </c>
      <c r="B23" s="282" t="s">
        <v>168</v>
      </c>
      <c r="C23" s="282">
        <f>C15+1</f>
        <v>439</v>
      </c>
      <c r="D23" s="584" t="s">
        <v>169</v>
      </c>
      <c r="E23" s="741" t="s">
        <v>170</v>
      </c>
      <c r="F23" s="70">
        <f>F15+7</f>
        <v>45557</v>
      </c>
      <c r="G23" s="71">
        <f>F23+1</f>
        <v>45558</v>
      </c>
      <c r="H23" s="72">
        <f>F23+4</f>
        <v>45561</v>
      </c>
      <c r="I23" s="1413" t="s">
        <v>550</v>
      </c>
      <c r="J23" s="1416" t="s">
        <v>546</v>
      </c>
      <c r="K23" s="1407">
        <v>438</v>
      </c>
      <c r="L23" s="1409" t="s">
        <v>179</v>
      </c>
      <c r="M23" s="1197">
        <f>SUM(M15+7)</f>
        <v>45564</v>
      </c>
      <c r="N23" s="1216">
        <f>SUM(M23+1)</f>
        <v>45565</v>
      </c>
      <c r="O23" s="1411">
        <f>SUM(N23+7)</f>
        <v>45572</v>
      </c>
      <c r="P23" s="1216">
        <f>SUM(O23+3)</f>
        <v>45575</v>
      </c>
      <c r="Q23" s="1216">
        <f>SUM(P23+6)</f>
        <v>45581</v>
      </c>
      <c r="R23" s="1216">
        <f>SUM(Q23+3)</f>
        <v>45584</v>
      </c>
      <c r="S23" s="1399" t="s">
        <v>547</v>
      </c>
    </row>
    <row r="24" spans="1:19">
      <c r="A24" s="448" t="s">
        <v>175</v>
      </c>
      <c r="B24" s="282" t="s">
        <v>168</v>
      </c>
      <c r="C24" s="282">
        <f>C16+1</f>
        <v>439</v>
      </c>
      <c r="D24" s="584" t="s">
        <v>169</v>
      </c>
      <c r="E24" s="742" t="s">
        <v>176</v>
      </c>
      <c r="F24" s="78">
        <f>F16+7</f>
        <v>45560</v>
      </c>
      <c r="G24" s="79">
        <f t="shared" ref="G24" si="4">F24+1</f>
        <v>45561</v>
      </c>
      <c r="H24" s="80">
        <f>F24+1</f>
        <v>45561</v>
      </c>
      <c r="I24" s="1414"/>
      <c r="J24" s="1031"/>
      <c r="K24" s="867"/>
      <c r="L24" s="870"/>
      <c r="M24" s="1198"/>
      <c r="N24" s="1146"/>
      <c r="O24" s="1373"/>
      <c r="P24" s="1146"/>
      <c r="Q24" s="1146"/>
      <c r="R24" s="1146"/>
      <c r="S24" s="1400"/>
    </row>
    <row r="25" spans="1:19">
      <c r="A25" s="808" t="s">
        <v>177</v>
      </c>
      <c r="B25" s="722" t="s">
        <v>178</v>
      </c>
      <c r="C25" s="722">
        <f>C17+1</f>
        <v>436</v>
      </c>
      <c r="D25" s="809" t="s">
        <v>179</v>
      </c>
      <c r="E25" s="807" t="s">
        <v>180</v>
      </c>
      <c r="F25" s="804">
        <f>F17+7</f>
        <v>45557</v>
      </c>
      <c r="G25" s="805">
        <f>F25+1</f>
        <v>45558</v>
      </c>
      <c r="H25" s="806">
        <f>F25+4</f>
        <v>45561</v>
      </c>
      <c r="I25" s="1414"/>
      <c r="J25" s="1031"/>
      <c r="K25" s="867"/>
      <c r="L25" s="870"/>
      <c r="M25" s="1198"/>
      <c r="N25" s="1146"/>
      <c r="O25" s="1373"/>
      <c r="P25" s="1146"/>
      <c r="Q25" s="1146"/>
      <c r="R25" s="1146"/>
      <c r="S25" s="1400"/>
    </row>
    <row r="26" spans="1:19">
      <c r="A26" s="810" t="s">
        <v>181</v>
      </c>
      <c r="B26" s="722" t="s">
        <v>182</v>
      </c>
      <c r="C26" s="722">
        <f>C18+1</f>
        <v>437</v>
      </c>
      <c r="D26" s="809" t="s">
        <v>179</v>
      </c>
      <c r="E26" s="807" t="s">
        <v>180</v>
      </c>
      <c r="F26" s="804">
        <f>F18+7</f>
        <v>45558</v>
      </c>
      <c r="G26" s="805">
        <f>F26+1</f>
        <v>45559</v>
      </c>
      <c r="H26" s="806">
        <f>F26+2</f>
        <v>45560</v>
      </c>
      <c r="I26" s="1414"/>
      <c r="J26" s="1031"/>
      <c r="K26" s="867"/>
      <c r="L26" s="870"/>
      <c r="M26" s="1198"/>
      <c r="N26" s="1146"/>
      <c r="O26" s="1373"/>
      <c r="P26" s="1146"/>
      <c r="Q26" s="1146"/>
      <c r="R26" s="1146"/>
      <c r="S26" s="1400"/>
    </row>
    <row r="27" spans="1:19">
      <c r="A27" s="449" t="s">
        <v>183</v>
      </c>
      <c r="B27" s="439" t="s">
        <v>184</v>
      </c>
      <c r="C27" s="439">
        <f>C19+1</f>
        <v>439</v>
      </c>
      <c r="D27" s="588" t="s">
        <v>169</v>
      </c>
      <c r="E27" s="554" t="s">
        <v>180</v>
      </c>
      <c r="F27" s="89">
        <f>F19+7</f>
        <v>45562</v>
      </c>
      <c r="G27" s="90">
        <f>F27+1</f>
        <v>45563</v>
      </c>
      <c r="H27" s="89">
        <f>F27+2</f>
        <v>45564</v>
      </c>
      <c r="I27" s="1414"/>
      <c r="J27" s="1031"/>
      <c r="K27" s="867"/>
      <c r="L27" s="870"/>
      <c r="M27" s="1198"/>
      <c r="N27" s="1146"/>
      <c r="O27" s="1373"/>
      <c r="P27" s="1146"/>
      <c r="Q27" s="1146"/>
      <c r="R27" s="1146"/>
      <c r="S27" s="1400"/>
    </row>
    <row r="28" spans="1:19">
      <c r="A28" s="450" t="s">
        <v>185</v>
      </c>
      <c r="B28" s="440" t="s">
        <v>186</v>
      </c>
      <c r="C28" s="440">
        <f>C20+1</f>
        <v>439</v>
      </c>
      <c r="D28" s="590" t="s">
        <v>169</v>
      </c>
      <c r="E28" s="564" t="s">
        <v>187</v>
      </c>
      <c r="F28" s="96">
        <f>SUM(F20+7)</f>
        <v>45558</v>
      </c>
      <c r="G28" s="97">
        <f>F28</f>
        <v>45558</v>
      </c>
      <c r="H28" s="98">
        <f>F28+1</f>
        <v>45559</v>
      </c>
      <c r="I28" s="1414"/>
      <c r="J28" s="1031"/>
      <c r="K28" s="867"/>
      <c r="L28" s="870"/>
      <c r="M28" s="1198"/>
      <c r="N28" s="1146"/>
      <c r="O28" s="1373"/>
      <c r="P28" s="1146"/>
      <c r="Q28" s="1146"/>
      <c r="R28" s="1146"/>
      <c r="S28" s="1400"/>
    </row>
    <row r="29" spans="1:19">
      <c r="A29" s="451" t="s">
        <v>177</v>
      </c>
      <c r="B29" s="440" t="s">
        <v>178</v>
      </c>
      <c r="C29" s="440">
        <f>C21+1</f>
        <v>436</v>
      </c>
      <c r="D29" s="590" t="s">
        <v>179</v>
      </c>
      <c r="E29" s="565" t="s">
        <v>187</v>
      </c>
      <c r="F29" s="102">
        <f>SUM(F21+7)</f>
        <v>45560</v>
      </c>
      <c r="G29" s="103">
        <f t="shared" ref="G29" si="5">F29+1</f>
        <v>45561</v>
      </c>
      <c r="H29" s="281">
        <f>F29+1</f>
        <v>45561</v>
      </c>
      <c r="I29" s="1415"/>
      <c r="J29" s="1417"/>
      <c r="K29" s="1408"/>
      <c r="L29" s="1410"/>
      <c r="M29" s="1199"/>
      <c r="N29" s="1217"/>
      <c r="O29" s="1412"/>
      <c r="P29" s="1217"/>
      <c r="Q29" s="1217"/>
      <c r="R29" s="1217"/>
      <c r="S29" s="1401"/>
    </row>
    <row r="30" spans="1:19">
      <c r="A30" s="104"/>
      <c r="B30" s="557" t="s">
        <v>149</v>
      </c>
      <c r="C30" s="94"/>
      <c r="D30" s="94"/>
      <c r="E30" s="542" t="s">
        <v>149</v>
      </c>
      <c r="F30" s="542"/>
      <c r="G30" s="542"/>
      <c r="H30" s="542"/>
      <c r="I30" s="575"/>
      <c r="J30" s="542"/>
      <c r="K30" s="542"/>
      <c r="L30" s="542"/>
      <c r="M30" s="542"/>
      <c r="N30" s="542"/>
      <c r="O30" s="640"/>
      <c r="P30" s="542"/>
      <c r="Q30" s="542"/>
      <c r="R30" s="591"/>
      <c r="S30" s="621"/>
    </row>
    <row r="31" spans="1:19">
      <c r="A31" s="74" t="s">
        <v>188</v>
      </c>
      <c r="B31" s="583" t="s">
        <v>168</v>
      </c>
      <c r="C31" s="282">
        <f>C23+1</f>
        <v>440</v>
      </c>
      <c r="D31" s="282" t="s">
        <v>169</v>
      </c>
      <c r="E31" s="562" t="s">
        <v>170</v>
      </c>
      <c r="F31" s="70">
        <f>F23+7</f>
        <v>45564</v>
      </c>
      <c r="G31" s="71">
        <f>F31+1</f>
        <v>45565</v>
      </c>
      <c r="H31" s="72">
        <f>F31+4</f>
        <v>45568</v>
      </c>
      <c r="I31" s="1413" t="s">
        <v>551</v>
      </c>
      <c r="J31" s="1416" t="s">
        <v>546</v>
      </c>
      <c r="K31" s="1407">
        <v>439</v>
      </c>
      <c r="L31" s="1409" t="s">
        <v>179</v>
      </c>
      <c r="M31" s="1197">
        <f>SUM(M23+7)</f>
        <v>45571</v>
      </c>
      <c r="N31" s="1216">
        <f>SUM(M31+1)</f>
        <v>45572</v>
      </c>
      <c r="O31" s="1411">
        <f>SUM(N31+7)</f>
        <v>45579</v>
      </c>
      <c r="P31" s="1216">
        <f>SUM(O31+3)</f>
        <v>45582</v>
      </c>
      <c r="Q31" s="1216">
        <f>SUM(P31+6)</f>
        <v>45588</v>
      </c>
      <c r="R31" s="1216">
        <f>SUM(Q31+3)</f>
        <v>45591</v>
      </c>
      <c r="S31" s="1399" t="s">
        <v>547</v>
      </c>
    </row>
    <row r="32" spans="1:19">
      <c r="A32" s="331" t="s">
        <v>188</v>
      </c>
      <c r="B32" s="728" t="s">
        <v>168</v>
      </c>
      <c r="C32" s="282">
        <f>C24+1</f>
        <v>440</v>
      </c>
      <c r="D32" s="282" t="s">
        <v>169</v>
      </c>
      <c r="E32" s="563" t="s">
        <v>176</v>
      </c>
      <c r="F32" s="78">
        <f>F24+7</f>
        <v>45567</v>
      </c>
      <c r="G32" s="79">
        <f t="shared" ref="G32" si="6">F32+1</f>
        <v>45568</v>
      </c>
      <c r="H32" s="80">
        <f>F32+1</f>
        <v>45568</v>
      </c>
      <c r="I32" s="1414"/>
      <c r="J32" s="1031"/>
      <c r="K32" s="867"/>
      <c r="L32" s="870"/>
      <c r="M32" s="1198"/>
      <c r="N32" s="1146"/>
      <c r="O32" s="1373"/>
      <c r="P32" s="1146"/>
      <c r="Q32" s="1146"/>
      <c r="R32" s="1146"/>
      <c r="S32" s="1400"/>
    </row>
    <row r="33" spans="1:19">
      <c r="A33" s="84" t="s">
        <v>190</v>
      </c>
      <c r="B33" s="587" t="s">
        <v>178</v>
      </c>
      <c r="C33" s="439">
        <f>C25+1</f>
        <v>437</v>
      </c>
      <c r="D33" s="439" t="s">
        <v>179</v>
      </c>
      <c r="E33" s="554" t="s">
        <v>180</v>
      </c>
      <c r="F33" s="89">
        <f>F25+7</f>
        <v>45564</v>
      </c>
      <c r="G33" s="90">
        <f>F33+1</f>
        <v>45565</v>
      </c>
      <c r="H33" s="91">
        <f>F33+4</f>
        <v>45568</v>
      </c>
      <c r="I33" s="1414"/>
      <c r="J33" s="1031"/>
      <c r="K33" s="867"/>
      <c r="L33" s="870"/>
      <c r="M33" s="1198"/>
      <c r="N33" s="1146"/>
      <c r="O33" s="1373"/>
      <c r="P33" s="1146"/>
      <c r="Q33" s="1146"/>
      <c r="R33" s="1146"/>
      <c r="S33" s="1400"/>
    </row>
    <row r="34" spans="1:19">
      <c r="A34" s="778" t="s">
        <v>191</v>
      </c>
      <c r="B34" s="724" t="s">
        <v>182</v>
      </c>
      <c r="C34" s="722">
        <f>C26+1</f>
        <v>438</v>
      </c>
      <c r="D34" s="722" t="s">
        <v>179</v>
      </c>
      <c r="E34" s="807" t="s">
        <v>180</v>
      </c>
      <c r="F34" s="804">
        <f>F26+7</f>
        <v>45565</v>
      </c>
      <c r="G34" s="805">
        <f>F34+1</f>
        <v>45566</v>
      </c>
      <c r="H34" s="806">
        <f>F34+2</f>
        <v>45567</v>
      </c>
      <c r="I34" s="1414"/>
      <c r="J34" s="1031"/>
      <c r="K34" s="867"/>
      <c r="L34" s="870"/>
      <c r="M34" s="1198"/>
      <c r="N34" s="1146"/>
      <c r="O34" s="1373"/>
      <c r="P34" s="1146"/>
      <c r="Q34" s="1146"/>
      <c r="R34" s="1146"/>
      <c r="S34" s="1400"/>
    </row>
    <row r="35" spans="1:19">
      <c r="A35" s="84" t="s">
        <v>192</v>
      </c>
      <c r="B35" s="587" t="s">
        <v>184</v>
      </c>
      <c r="C35" s="439">
        <f>C27+1</f>
        <v>440</v>
      </c>
      <c r="D35" s="439" t="s">
        <v>169</v>
      </c>
      <c r="E35" s="554" t="s">
        <v>180</v>
      </c>
      <c r="F35" s="89">
        <f>F27+7</f>
        <v>45569</v>
      </c>
      <c r="G35" s="90">
        <f>F35+1</f>
        <v>45570</v>
      </c>
      <c r="H35" s="89">
        <f>F35+2</f>
        <v>45571</v>
      </c>
      <c r="I35" s="1414"/>
      <c r="J35" s="1031"/>
      <c r="K35" s="867"/>
      <c r="L35" s="870"/>
      <c r="M35" s="1198"/>
      <c r="N35" s="1146"/>
      <c r="O35" s="1373"/>
      <c r="P35" s="1146"/>
      <c r="Q35" s="1146"/>
      <c r="R35" s="1146"/>
      <c r="S35" s="1400"/>
    </row>
    <row r="36" spans="1:19">
      <c r="A36" s="104" t="s">
        <v>193</v>
      </c>
      <c r="B36" s="589" t="s">
        <v>186</v>
      </c>
      <c r="C36" s="440">
        <f>C28+1</f>
        <v>440</v>
      </c>
      <c r="D36" s="440" t="s">
        <v>169</v>
      </c>
      <c r="E36" s="564" t="s">
        <v>187</v>
      </c>
      <c r="F36" s="96">
        <f>SUM(F28+7)</f>
        <v>45565</v>
      </c>
      <c r="G36" s="97">
        <f>F36</f>
        <v>45565</v>
      </c>
      <c r="H36" s="98">
        <f>F36+1</f>
        <v>45566</v>
      </c>
      <c r="I36" s="1414"/>
      <c r="J36" s="1031"/>
      <c r="K36" s="867"/>
      <c r="L36" s="870"/>
      <c r="M36" s="1198"/>
      <c r="N36" s="1146"/>
      <c r="O36" s="1373"/>
      <c r="P36" s="1146"/>
      <c r="Q36" s="1146"/>
      <c r="R36" s="1146"/>
      <c r="S36" s="1400"/>
    </row>
    <row r="37" spans="1:19">
      <c r="A37" s="762" t="s">
        <v>190</v>
      </c>
      <c r="B37" s="604" t="s">
        <v>178</v>
      </c>
      <c r="C37" s="393">
        <f>C29+1</f>
        <v>437</v>
      </c>
      <c r="D37" s="393" t="s">
        <v>179</v>
      </c>
      <c r="E37" s="769" t="s">
        <v>187</v>
      </c>
      <c r="F37" s="480">
        <f>SUM(F29+4)</f>
        <v>45564</v>
      </c>
      <c r="G37" s="481">
        <f t="shared" ref="G37" si="7">F37+1</f>
        <v>45565</v>
      </c>
      <c r="H37" s="639">
        <f>F37+1</f>
        <v>45565</v>
      </c>
      <c r="I37" s="1415"/>
      <c r="J37" s="1417"/>
      <c r="K37" s="1408"/>
      <c r="L37" s="1410"/>
      <c r="M37" s="1199"/>
      <c r="N37" s="1217"/>
      <c r="O37" s="1412"/>
      <c r="P37" s="1217"/>
      <c r="Q37" s="1217"/>
      <c r="R37" s="1217"/>
      <c r="S37" s="1401"/>
    </row>
    <row r="38" spans="1:19">
      <c r="A38" s="556"/>
      <c r="B38" s="94"/>
      <c r="C38" s="94"/>
      <c r="D38" s="94"/>
      <c r="E38" s="557" t="s">
        <v>149</v>
      </c>
      <c r="F38" s="557"/>
      <c r="G38" s="557"/>
      <c r="H38" s="557"/>
      <c r="I38" s="575"/>
      <c r="J38" s="542"/>
      <c r="K38" s="542"/>
      <c r="L38" s="542"/>
      <c r="M38" s="542"/>
      <c r="N38" s="542"/>
      <c r="O38" s="640"/>
      <c r="P38" s="542"/>
      <c r="Q38" s="542"/>
      <c r="R38" s="591"/>
      <c r="S38" s="621"/>
    </row>
    <row r="39" spans="1:19">
      <c r="A39" s="812" t="s">
        <v>194</v>
      </c>
      <c r="B39" s="393" t="s">
        <v>168</v>
      </c>
      <c r="C39" s="393">
        <f>C31+1</f>
        <v>441</v>
      </c>
      <c r="D39" s="393" t="s">
        <v>169</v>
      </c>
      <c r="E39" s="767" t="s">
        <v>170</v>
      </c>
      <c r="F39" s="398">
        <f>F31+7</f>
        <v>45571</v>
      </c>
      <c r="G39" s="397">
        <f>F39+1</f>
        <v>45572</v>
      </c>
      <c r="H39" s="401">
        <f>F39+4</f>
        <v>45575</v>
      </c>
      <c r="I39" s="1413" t="s">
        <v>552</v>
      </c>
      <c r="J39" s="1416" t="s">
        <v>546</v>
      </c>
      <c r="K39" s="1407">
        <v>440</v>
      </c>
      <c r="L39" s="1409" t="s">
        <v>179</v>
      </c>
      <c r="M39" s="1197">
        <f>SUM(M31+7)</f>
        <v>45578</v>
      </c>
      <c r="N39" s="1216">
        <f>SUM(M39+1)</f>
        <v>45579</v>
      </c>
      <c r="O39" s="1411">
        <f>SUM(N39+7)</f>
        <v>45586</v>
      </c>
      <c r="P39" s="1216">
        <f>SUM(O39+3)</f>
        <v>45589</v>
      </c>
      <c r="Q39" s="1216">
        <f>SUM(P39+6)</f>
        <v>45595</v>
      </c>
      <c r="R39" s="1216">
        <f>SUM(Q39+3)</f>
        <v>45598</v>
      </c>
      <c r="S39" s="1399" t="s">
        <v>547</v>
      </c>
    </row>
    <row r="40" spans="1:19">
      <c r="A40" s="448" t="s">
        <v>194</v>
      </c>
      <c r="B40" s="282" t="s">
        <v>168</v>
      </c>
      <c r="C40" s="282">
        <f>C32+1</f>
        <v>441</v>
      </c>
      <c r="D40" s="282" t="s">
        <v>169</v>
      </c>
      <c r="E40" s="563" t="s">
        <v>176</v>
      </c>
      <c r="F40" s="78">
        <f>F32+7</f>
        <v>45574</v>
      </c>
      <c r="G40" s="79">
        <f t="shared" ref="G40" si="8">F40+1</f>
        <v>45575</v>
      </c>
      <c r="H40" s="80">
        <f>F40+1</f>
        <v>45575</v>
      </c>
      <c r="I40" s="1414"/>
      <c r="J40" s="1031"/>
      <c r="K40" s="867"/>
      <c r="L40" s="870"/>
      <c r="M40" s="1198"/>
      <c r="N40" s="1146"/>
      <c r="O40" s="1373"/>
      <c r="P40" s="1146"/>
      <c r="Q40" s="1146"/>
      <c r="R40" s="1146"/>
      <c r="S40" s="1400"/>
    </row>
    <row r="41" spans="1:19">
      <c r="A41" s="449" t="s">
        <v>196</v>
      </c>
      <c r="B41" s="722" t="s">
        <v>178</v>
      </c>
      <c r="C41" s="722">
        <f>C33+1</f>
        <v>438</v>
      </c>
      <c r="D41" s="722" t="s">
        <v>179</v>
      </c>
      <c r="E41" s="807" t="s">
        <v>180</v>
      </c>
      <c r="F41" s="804">
        <f>F33+7</f>
        <v>45571</v>
      </c>
      <c r="G41" s="805">
        <f>F41+1</f>
        <v>45572</v>
      </c>
      <c r="H41" s="806">
        <f>F41+4</f>
        <v>45575</v>
      </c>
      <c r="I41" s="1414"/>
      <c r="J41" s="1031"/>
      <c r="K41" s="867"/>
      <c r="L41" s="870"/>
      <c r="M41" s="1198"/>
      <c r="N41" s="1146"/>
      <c r="O41" s="1373"/>
      <c r="P41" s="1146"/>
      <c r="Q41" s="1146"/>
      <c r="R41" s="1146"/>
      <c r="S41" s="1400"/>
    </row>
    <row r="42" spans="1:19">
      <c r="A42" s="494" t="s">
        <v>197</v>
      </c>
      <c r="B42" s="393" t="s">
        <v>182</v>
      </c>
      <c r="C42" s="393">
        <f>C34+1</f>
        <v>439</v>
      </c>
      <c r="D42" s="393" t="s">
        <v>179</v>
      </c>
      <c r="E42" s="807" t="s">
        <v>180</v>
      </c>
      <c r="F42" s="334">
        <f>F34+7</f>
        <v>45572</v>
      </c>
      <c r="G42" s="335">
        <f>F42+1</f>
        <v>45573</v>
      </c>
      <c r="H42" s="336">
        <f>F42+2</f>
        <v>45574</v>
      </c>
      <c r="I42" s="1414"/>
      <c r="J42" s="1031"/>
      <c r="K42" s="867"/>
      <c r="L42" s="870"/>
      <c r="M42" s="1198"/>
      <c r="N42" s="1146"/>
      <c r="O42" s="1373"/>
      <c r="P42" s="1146"/>
      <c r="Q42" s="1146"/>
      <c r="R42" s="1146"/>
      <c r="S42" s="1400"/>
    </row>
    <row r="43" spans="1:19">
      <c r="A43" s="449" t="s">
        <v>198</v>
      </c>
      <c r="B43" s="722" t="s">
        <v>184</v>
      </c>
      <c r="C43" s="722">
        <f>C35+1</f>
        <v>441</v>
      </c>
      <c r="D43" s="722" t="s">
        <v>169</v>
      </c>
      <c r="E43" s="807" t="s">
        <v>180</v>
      </c>
      <c r="F43" s="804">
        <f>F35+7</f>
        <v>45576</v>
      </c>
      <c r="G43" s="805">
        <f>F43+1</f>
        <v>45577</v>
      </c>
      <c r="H43" s="804">
        <f>F43+2</f>
        <v>45578</v>
      </c>
      <c r="I43" s="1414"/>
      <c r="J43" s="1031"/>
      <c r="K43" s="867"/>
      <c r="L43" s="870"/>
      <c r="M43" s="1198"/>
      <c r="N43" s="1146"/>
      <c r="O43" s="1373"/>
      <c r="P43" s="1146"/>
      <c r="Q43" s="1146"/>
      <c r="R43" s="1146"/>
      <c r="S43" s="1400"/>
    </row>
    <row r="44" spans="1:19">
      <c r="A44" s="450" t="s">
        <v>199</v>
      </c>
      <c r="B44" s="440" t="s">
        <v>186</v>
      </c>
      <c r="C44" s="440">
        <f>C36+1</f>
        <v>441</v>
      </c>
      <c r="D44" s="440" t="s">
        <v>169</v>
      </c>
      <c r="E44" s="564" t="s">
        <v>187</v>
      </c>
      <c r="F44" s="96">
        <f>SUM(F36+7)</f>
        <v>45572</v>
      </c>
      <c r="G44" s="97">
        <f>F44</f>
        <v>45572</v>
      </c>
      <c r="H44" s="98">
        <f>F44+1</f>
        <v>45573</v>
      </c>
      <c r="I44" s="1414"/>
      <c r="J44" s="1031"/>
      <c r="K44" s="867"/>
      <c r="L44" s="870"/>
      <c r="M44" s="1198"/>
      <c r="N44" s="1146"/>
      <c r="O44" s="1373"/>
      <c r="P44" s="1146"/>
      <c r="Q44" s="1146"/>
      <c r="R44" s="1146"/>
      <c r="S44" s="1400"/>
    </row>
    <row r="45" spans="1:19">
      <c r="A45" s="451" t="s">
        <v>200</v>
      </c>
      <c r="B45" s="440" t="s">
        <v>184</v>
      </c>
      <c r="C45" s="440">
        <v>440</v>
      </c>
      <c r="D45" s="440" t="s">
        <v>201</v>
      </c>
      <c r="E45" s="845" t="s">
        <v>187</v>
      </c>
      <c r="F45" s="102">
        <f>SUM(F37+7)</f>
        <v>45571</v>
      </c>
      <c r="G45" s="103">
        <f t="shared" ref="G45" si="9">F45+1</f>
        <v>45572</v>
      </c>
      <c r="H45" s="281">
        <f>F45+1</f>
        <v>45572</v>
      </c>
      <c r="I45" s="1415"/>
      <c r="J45" s="1417"/>
      <c r="K45" s="1408"/>
      <c r="L45" s="1410"/>
      <c r="M45" s="1199"/>
      <c r="N45" s="1217"/>
      <c r="O45" s="1412"/>
      <c r="P45" s="1217"/>
      <c r="Q45" s="1217"/>
      <c r="R45" s="1217"/>
      <c r="S45" s="1401"/>
    </row>
    <row r="46" spans="1:19">
      <c r="A46" s="104"/>
      <c r="B46" s="94"/>
      <c r="C46" s="557" t="s">
        <v>149</v>
      </c>
      <c r="D46" s="557" t="s">
        <v>149</v>
      </c>
      <c r="E46" s="94"/>
      <c r="F46" s="96"/>
      <c r="G46" s="96"/>
      <c r="H46" s="96"/>
      <c r="I46" s="575"/>
      <c r="J46" s="542"/>
      <c r="K46" s="542"/>
      <c r="L46" s="542"/>
      <c r="M46" s="542"/>
      <c r="N46" s="542"/>
      <c r="O46" s="640"/>
      <c r="P46" s="542"/>
      <c r="Q46" s="542"/>
      <c r="R46" s="591"/>
      <c r="S46" s="621"/>
    </row>
    <row r="47" spans="1:19">
      <c r="A47" s="447" t="s">
        <v>202</v>
      </c>
      <c r="B47" s="282" t="s">
        <v>168</v>
      </c>
      <c r="C47" s="282">
        <f>C39+1</f>
        <v>442</v>
      </c>
      <c r="D47" s="584" t="s">
        <v>169</v>
      </c>
      <c r="E47" s="69" t="s">
        <v>170</v>
      </c>
      <c r="F47" s="70">
        <f>F39+7</f>
        <v>45578</v>
      </c>
      <c r="G47" s="71">
        <f>F47+1</f>
        <v>45579</v>
      </c>
      <c r="H47" s="72">
        <f>F47+4</f>
        <v>45582</v>
      </c>
      <c r="I47" s="1413" t="s">
        <v>553</v>
      </c>
      <c r="J47" s="1416" t="s">
        <v>546</v>
      </c>
      <c r="K47" s="1407">
        <v>441</v>
      </c>
      <c r="L47" s="1409" t="s">
        <v>179</v>
      </c>
      <c r="M47" s="1197">
        <f>SUM(M39+7)</f>
        <v>45585</v>
      </c>
      <c r="N47" s="1216">
        <f>SUM(M47+1)</f>
        <v>45586</v>
      </c>
      <c r="O47" s="1411">
        <f>SUM(N47+7)</f>
        <v>45593</v>
      </c>
      <c r="P47" s="1216">
        <f>SUM(O47+3)</f>
        <v>45596</v>
      </c>
      <c r="Q47" s="1216">
        <f>SUM(P47+6)</f>
        <v>45602</v>
      </c>
      <c r="R47" s="1216">
        <f>SUM(Q47+3)</f>
        <v>45605</v>
      </c>
      <c r="S47" s="1399" t="s">
        <v>547</v>
      </c>
    </row>
    <row r="48" spans="1:19">
      <c r="A48" s="448" t="s">
        <v>202</v>
      </c>
      <c r="B48" s="331" t="s">
        <v>168</v>
      </c>
      <c r="C48" s="331">
        <f>C40+1</f>
        <v>442</v>
      </c>
      <c r="D48" s="728" t="s">
        <v>169</v>
      </c>
      <c r="E48" s="77" t="s">
        <v>176</v>
      </c>
      <c r="F48" s="78">
        <f>F40+7</f>
        <v>45581</v>
      </c>
      <c r="G48" s="79">
        <f t="shared" ref="G48" si="10">F48+1</f>
        <v>45582</v>
      </c>
      <c r="H48" s="80">
        <f>F48+1</f>
        <v>45582</v>
      </c>
      <c r="I48" s="1414"/>
      <c r="J48" s="1031"/>
      <c r="K48" s="867"/>
      <c r="L48" s="870"/>
      <c r="M48" s="1198"/>
      <c r="N48" s="1146"/>
      <c r="O48" s="1373"/>
      <c r="P48" s="1146"/>
      <c r="Q48" s="1146"/>
      <c r="R48" s="1146"/>
      <c r="S48" s="1400"/>
    </row>
    <row r="49" spans="1:19">
      <c r="A49" s="449" t="s">
        <v>203</v>
      </c>
      <c r="B49" s="439" t="s">
        <v>178</v>
      </c>
      <c r="C49" s="439">
        <f>C41+1</f>
        <v>439</v>
      </c>
      <c r="D49" s="588" t="s">
        <v>179</v>
      </c>
      <c r="E49" s="88" t="s">
        <v>180</v>
      </c>
      <c r="F49" s="89">
        <f>F41+7</f>
        <v>45578</v>
      </c>
      <c r="G49" s="90">
        <f>F49+1</f>
        <v>45579</v>
      </c>
      <c r="H49" s="91">
        <f>F49+4</f>
        <v>45582</v>
      </c>
      <c r="I49" s="1414"/>
      <c r="J49" s="1031"/>
      <c r="K49" s="867"/>
      <c r="L49" s="870"/>
      <c r="M49" s="1198"/>
      <c r="N49" s="1146"/>
      <c r="O49" s="1373"/>
      <c r="P49" s="1146"/>
      <c r="Q49" s="1146"/>
      <c r="R49" s="1146"/>
      <c r="S49" s="1400"/>
    </row>
    <row r="50" spans="1:19">
      <c r="A50" s="494" t="s">
        <v>204</v>
      </c>
      <c r="B50" s="393" t="s">
        <v>182</v>
      </c>
      <c r="C50" s="393">
        <f>C42+1</f>
        <v>440</v>
      </c>
      <c r="D50" s="605" t="s">
        <v>179</v>
      </c>
      <c r="E50" s="88" t="s">
        <v>180</v>
      </c>
      <c r="F50" s="334">
        <f>F42+7</f>
        <v>45579</v>
      </c>
      <c r="G50" s="335">
        <f>F50+1</f>
        <v>45580</v>
      </c>
      <c r="H50" s="336">
        <f>F50+2</f>
        <v>45581</v>
      </c>
      <c r="I50" s="1414"/>
      <c r="J50" s="1031"/>
      <c r="K50" s="867"/>
      <c r="L50" s="870"/>
      <c r="M50" s="1198"/>
      <c r="N50" s="1146"/>
      <c r="O50" s="1373"/>
      <c r="P50" s="1146"/>
      <c r="Q50" s="1146"/>
      <c r="R50" s="1146"/>
      <c r="S50" s="1400"/>
    </row>
    <row r="51" spans="1:19">
      <c r="A51" s="449" t="s">
        <v>205</v>
      </c>
      <c r="B51" s="393" t="s">
        <v>184</v>
      </c>
      <c r="C51" s="393">
        <f>C43+1</f>
        <v>442</v>
      </c>
      <c r="D51" s="605" t="s">
        <v>169</v>
      </c>
      <c r="E51" s="88" t="s">
        <v>180</v>
      </c>
      <c r="F51" s="334">
        <f>F43+7</f>
        <v>45583</v>
      </c>
      <c r="G51" s="335">
        <f>F51+1</f>
        <v>45584</v>
      </c>
      <c r="H51" s="334">
        <f>F51+2</f>
        <v>45585</v>
      </c>
      <c r="I51" s="1414"/>
      <c r="J51" s="1031"/>
      <c r="K51" s="867"/>
      <c r="L51" s="870"/>
      <c r="M51" s="1198"/>
      <c r="N51" s="1146"/>
      <c r="O51" s="1373"/>
      <c r="P51" s="1146"/>
      <c r="Q51" s="1146"/>
      <c r="R51" s="1146"/>
      <c r="S51" s="1400"/>
    </row>
    <row r="52" spans="1:19">
      <c r="A52" s="857" t="s">
        <v>206</v>
      </c>
      <c r="B52" s="440" t="s">
        <v>186</v>
      </c>
      <c r="C52" s="440">
        <f>C44+1</f>
        <v>442</v>
      </c>
      <c r="D52" s="590" t="s">
        <v>169</v>
      </c>
      <c r="E52" s="95" t="s">
        <v>187</v>
      </c>
      <c r="F52" s="334">
        <f>SUM(F44+7)</f>
        <v>45579</v>
      </c>
      <c r="G52" s="335">
        <f>F52</f>
        <v>45579</v>
      </c>
      <c r="H52" s="336">
        <f>F52+1</f>
        <v>45580</v>
      </c>
      <c r="I52" s="1414"/>
      <c r="J52" s="1031"/>
      <c r="K52" s="867"/>
      <c r="L52" s="870"/>
      <c r="M52" s="1198"/>
      <c r="N52" s="1146"/>
      <c r="O52" s="1373"/>
      <c r="P52" s="1146"/>
      <c r="Q52" s="1146"/>
      <c r="R52" s="1146"/>
      <c r="S52" s="1400"/>
    </row>
    <row r="53" spans="1:19">
      <c r="A53" s="451" t="s">
        <v>198</v>
      </c>
      <c r="B53" s="440" t="s">
        <v>184</v>
      </c>
      <c r="C53" s="440">
        <f>C45+1</f>
        <v>441</v>
      </c>
      <c r="D53" s="590" t="s">
        <v>201</v>
      </c>
      <c r="E53" s="101" t="s">
        <v>187</v>
      </c>
      <c r="F53" s="102">
        <f>SUM(F45+7)</f>
        <v>45578</v>
      </c>
      <c r="G53" s="103">
        <f t="shared" ref="G53" si="11">F53+1</f>
        <v>45579</v>
      </c>
      <c r="H53" s="281">
        <f>F53+1</f>
        <v>45579</v>
      </c>
      <c r="I53" s="1415"/>
      <c r="J53" s="1417"/>
      <c r="K53" s="1408"/>
      <c r="L53" s="1410"/>
      <c r="M53" s="1199"/>
      <c r="N53" s="1217"/>
      <c r="O53" s="1412"/>
      <c r="P53" s="1217"/>
      <c r="Q53" s="1217"/>
      <c r="R53" s="1217"/>
      <c r="S53" s="1401"/>
    </row>
    <row r="54" spans="1:19">
      <c r="A54" s="556"/>
      <c r="B54" s="94"/>
      <c r="C54" s="94"/>
      <c r="D54" s="94"/>
      <c r="E54" s="94"/>
      <c r="F54" s="96"/>
      <c r="G54" s="96"/>
      <c r="H54" s="96"/>
      <c r="I54" s="575"/>
      <c r="J54" s="542"/>
      <c r="K54" s="542"/>
      <c r="L54" s="542"/>
      <c r="M54" s="591"/>
      <c r="N54" s="542"/>
      <c r="O54" s="640"/>
      <c r="P54" s="542"/>
      <c r="Q54" s="542"/>
      <c r="R54" s="542"/>
      <c r="S54" s="621"/>
    </row>
    <row r="55" spans="1:19">
      <c r="A55" s="447" t="s">
        <v>207</v>
      </c>
      <c r="B55" s="282" t="s">
        <v>168</v>
      </c>
      <c r="C55" s="282">
        <f>C47+1</f>
        <v>443</v>
      </c>
      <c r="D55" s="282" t="s">
        <v>169</v>
      </c>
      <c r="E55" s="69" t="s">
        <v>170</v>
      </c>
      <c r="F55" s="70">
        <f>F47+7</f>
        <v>45585</v>
      </c>
      <c r="G55" s="71">
        <f>F55+1</f>
        <v>45586</v>
      </c>
      <c r="H55" s="72">
        <f>F55+4</f>
        <v>45589</v>
      </c>
      <c r="I55" s="1413" t="s">
        <v>189</v>
      </c>
      <c r="J55" s="1416" t="s">
        <v>546</v>
      </c>
      <c r="K55" s="1407">
        <v>442</v>
      </c>
      <c r="L55" s="1409" t="s">
        <v>179</v>
      </c>
      <c r="M55" s="1197">
        <f>SUM(M47+7)</f>
        <v>45592</v>
      </c>
      <c r="N55" s="1216">
        <f>SUM(M55+1)</f>
        <v>45593</v>
      </c>
      <c r="O55" s="1411">
        <f>SUM(N55+7)</f>
        <v>45600</v>
      </c>
      <c r="P55" s="1216">
        <f>SUM(O55+3)</f>
        <v>45603</v>
      </c>
      <c r="Q55" s="1216">
        <f>SUM(P55+6)</f>
        <v>45609</v>
      </c>
      <c r="R55" s="1216">
        <f>SUM(Q55+3)</f>
        <v>45612</v>
      </c>
      <c r="S55" s="1399" t="s">
        <v>547</v>
      </c>
    </row>
    <row r="56" spans="1:19">
      <c r="A56" s="448" t="s">
        <v>207</v>
      </c>
      <c r="B56" s="282" t="s">
        <v>168</v>
      </c>
      <c r="C56" s="282">
        <f>C48+1</f>
        <v>443</v>
      </c>
      <c r="D56" s="282" t="s">
        <v>169</v>
      </c>
      <c r="E56" s="77" t="s">
        <v>176</v>
      </c>
      <c r="F56" s="78">
        <f>F48+7</f>
        <v>45588</v>
      </c>
      <c r="G56" s="79">
        <f t="shared" ref="G56" si="12">F56+1</f>
        <v>45589</v>
      </c>
      <c r="H56" s="80">
        <f>F56+1</f>
        <v>45589</v>
      </c>
      <c r="I56" s="1414"/>
      <c r="J56" s="1031"/>
      <c r="K56" s="867"/>
      <c r="L56" s="870"/>
      <c r="M56" s="1198"/>
      <c r="N56" s="1146"/>
      <c r="O56" s="1373"/>
      <c r="P56" s="1146"/>
      <c r="Q56" s="1146"/>
      <c r="R56" s="1146"/>
      <c r="S56" s="1400"/>
    </row>
    <row r="57" spans="1:19">
      <c r="A57" s="846" t="s">
        <v>209</v>
      </c>
      <c r="B57" s="393" t="s">
        <v>178</v>
      </c>
      <c r="C57" s="393">
        <f>C49+1</f>
        <v>440</v>
      </c>
      <c r="D57" s="393" t="s">
        <v>179</v>
      </c>
      <c r="E57" s="88" t="s">
        <v>180</v>
      </c>
      <c r="F57" s="334">
        <f>F49+7</f>
        <v>45585</v>
      </c>
      <c r="G57" s="335">
        <f>F57+1</f>
        <v>45586</v>
      </c>
      <c r="H57" s="336">
        <f>F57+4</f>
        <v>45589</v>
      </c>
      <c r="I57" s="1414"/>
      <c r="J57" s="1031"/>
      <c r="K57" s="867"/>
      <c r="L57" s="870"/>
      <c r="M57" s="1198"/>
      <c r="N57" s="1146"/>
      <c r="O57" s="1373"/>
      <c r="P57" s="1146"/>
      <c r="Q57" s="1146"/>
      <c r="R57" s="1146"/>
      <c r="S57" s="1400"/>
    </row>
    <row r="58" spans="1:19">
      <c r="A58" s="494" t="s">
        <v>210</v>
      </c>
      <c r="B58" s="439" t="s">
        <v>182</v>
      </c>
      <c r="C58" s="439">
        <f>C50+1</f>
        <v>441</v>
      </c>
      <c r="D58" s="439" t="s">
        <v>179</v>
      </c>
      <c r="E58" s="88" t="s">
        <v>180</v>
      </c>
      <c r="F58" s="89">
        <f>F50+7</f>
        <v>45586</v>
      </c>
      <c r="G58" s="90">
        <f>F58+1</f>
        <v>45587</v>
      </c>
      <c r="H58" s="91">
        <f>F58+2</f>
        <v>45588</v>
      </c>
      <c r="I58" s="1414"/>
      <c r="J58" s="1031"/>
      <c r="K58" s="867"/>
      <c r="L58" s="870"/>
      <c r="M58" s="1198"/>
      <c r="N58" s="1146"/>
      <c r="O58" s="1373"/>
      <c r="P58" s="1146"/>
      <c r="Q58" s="1146"/>
      <c r="R58" s="1146"/>
      <c r="S58" s="1400"/>
    </row>
    <row r="59" spans="1:19">
      <c r="A59" s="449" t="s">
        <v>211</v>
      </c>
      <c r="B59" s="439" t="s">
        <v>184</v>
      </c>
      <c r="C59" s="722">
        <f>C51+1</f>
        <v>443</v>
      </c>
      <c r="D59" s="722" t="s">
        <v>169</v>
      </c>
      <c r="E59" s="803" t="s">
        <v>180</v>
      </c>
      <c r="F59" s="804">
        <f>F51+7</f>
        <v>45590</v>
      </c>
      <c r="G59" s="805">
        <f>F59+1</f>
        <v>45591</v>
      </c>
      <c r="H59" s="804">
        <f>F59+2</f>
        <v>45592</v>
      </c>
      <c r="I59" s="1414"/>
      <c r="J59" s="1031"/>
      <c r="K59" s="867"/>
      <c r="L59" s="870"/>
      <c r="M59" s="1198"/>
      <c r="N59" s="1146"/>
      <c r="O59" s="1373"/>
      <c r="P59" s="1146"/>
      <c r="Q59" s="1146"/>
      <c r="R59" s="1146"/>
      <c r="S59" s="1400"/>
    </row>
    <row r="60" spans="1:19">
      <c r="A60" s="450" t="s">
        <v>212</v>
      </c>
      <c r="B60" s="440" t="s">
        <v>186</v>
      </c>
      <c r="C60" s="440">
        <f>C52+1</f>
        <v>443</v>
      </c>
      <c r="D60" s="440" t="s">
        <v>169</v>
      </c>
      <c r="E60" s="95" t="s">
        <v>187</v>
      </c>
      <c r="F60" s="96">
        <f>SUM(F52+7)</f>
        <v>45586</v>
      </c>
      <c r="G60" s="97">
        <f>F60</f>
        <v>45586</v>
      </c>
      <c r="H60" s="98">
        <f>F60+1</f>
        <v>45587</v>
      </c>
      <c r="I60" s="1414"/>
      <c r="J60" s="1031"/>
      <c r="K60" s="867"/>
      <c r="L60" s="870"/>
      <c r="M60" s="1198"/>
      <c r="N60" s="1146"/>
      <c r="O60" s="1373"/>
      <c r="P60" s="1146"/>
      <c r="Q60" s="1146"/>
      <c r="R60" s="1146"/>
      <c r="S60" s="1400"/>
    </row>
    <row r="61" spans="1:19">
      <c r="A61" s="451" t="s">
        <v>213</v>
      </c>
      <c r="B61" s="440" t="s">
        <v>184</v>
      </c>
      <c r="C61" s="440">
        <f>C53+1</f>
        <v>442</v>
      </c>
      <c r="D61" s="440" t="s">
        <v>201</v>
      </c>
      <c r="E61" s="101" t="s">
        <v>187</v>
      </c>
      <c r="F61" s="102">
        <f>SUM(F53+7)</f>
        <v>45585</v>
      </c>
      <c r="G61" s="103">
        <f t="shared" ref="G61" si="13">F61+1</f>
        <v>45586</v>
      </c>
      <c r="H61" s="281">
        <f>F61+1</f>
        <v>45586</v>
      </c>
      <c r="I61" s="1415"/>
      <c r="J61" s="1417"/>
      <c r="K61" s="1408"/>
      <c r="L61" s="1410"/>
      <c r="M61" s="1199"/>
      <c r="N61" s="1217"/>
      <c r="O61" s="1412"/>
      <c r="P61" s="1217"/>
      <c r="Q61" s="1217"/>
      <c r="R61" s="1217"/>
      <c r="S61" s="1401"/>
    </row>
    <row r="62" spans="1:19">
      <c r="A62" s="104"/>
      <c r="B62" s="94"/>
      <c r="C62" s="94"/>
      <c r="D62" s="94"/>
      <c r="E62" s="557" t="s">
        <v>149</v>
      </c>
      <c r="F62" s="557"/>
      <c r="G62" s="557"/>
      <c r="H62" s="557"/>
      <c r="I62" s="575"/>
      <c r="J62" s="542"/>
      <c r="K62" s="542"/>
      <c r="L62" s="542"/>
      <c r="M62" s="591"/>
      <c r="N62" s="542"/>
      <c r="O62" s="640"/>
      <c r="P62" s="542"/>
      <c r="Q62" s="542"/>
      <c r="R62" s="542"/>
      <c r="S62" s="621"/>
    </row>
    <row r="63" spans="1:19">
      <c r="A63" s="447" t="s">
        <v>175</v>
      </c>
      <c r="B63" s="282" t="s">
        <v>168</v>
      </c>
      <c r="C63" s="282">
        <f>C55+1</f>
        <v>444</v>
      </c>
      <c r="D63" s="282" t="s">
        <v>169</v>
      </c>
      <c r="E63" s="562" t="s">
        <v>170</v>
      </c>
      <c r="F63" s="70">
        <f>F55+7</f>
        <v>45592</v>
      </c>
      <c r="G63" s="71">
        <f>F63+1</f>
        <v>45593</v>
      </c>
      <c r="H63" s="72">
        <f>F63+4</f>
        <v>45596</v>
      </c>
      <c r="I63" s="1413" t="s">
        <v>554</v>
      </c>
      <c r="J63" s="1416" t="s">
        <v>546</v>
      </c>
      <c r="K63" s="1407">
        <v>443</v>
      </c>
      <c r="L63" s="1409" t="s">
        <v>179</v>
      </c>
      <c r="M63" s="1197">
        <f>SUM(M55+7)</f>
        <v>45599</v>
      </c>
      <c r="N63" s="1216">
        <f>SUM(M63+1)</f>
        <v>45600</v>
      </c>
      <c r="O63" s="1411">
        <f>SUM(N63+7)</f>
        <v>45607</v>
      </c>
      <c r="P63" s="1216">
        <f>SUM(O63+3)</f>
        <v>45610</v>
      </c>
      <c r="Q63" s="1216">
        <f>SUM(P63+6)</f>
        <v>45616</v>
      </c>
      <c r="R63" s="1216">
        <f>SUM(Q63+3)</f>
        <v>45619</v>
      </c>
      <c r="S63" s="1399" t="s">
        <v>547</v>
      </c>
    </row>
    <row r="64" spans="1:19">
      <c r="A64" s="448" t="s">
        <v>175</v>
      </c>
      <c r="B64" s="282" t="s">
        <v>168</v>
      </c>
      <c r="C64" s="282">
        <f>C56+1</f>
        <v>444</v>
      </c>
      <c r="D64" s="282" t="s">
        <v>169</v>
      </c>
      <c r="E64" s="563" t="s">
        <v>176</v>
      </c>
      <c r="F64" s="78">
        <f>F56+7</f>
        <v>45595</v>
      </c>
      <c r="G64" s="79">
        <f t="shared" ref="G64" si="14">F64+1</f>
        <v>45596</v>
      </c>
      <c r="H64" s="80">
        <f>F64+1</f>
        <v>45596</v>
      </c>
      <c r="I64" s="1414"/>
      <c r="J64" s="1031"/>
      <c r="K64" s="867"/>
      <c r="L64" s="870"/>
      <c r="M64" s="1198"/>
      <c r="N64" s="1146"/>
      <c r="O64" s="1373"/>
      <c r="P64" s="1146"/>
      <c r="Q64" s="1146"/>
      <c r="R64" s="1146"/>
      <c r="S64" s="1400"/>
    </row>
    <row r="65" spans="1:19">
      <c r="A65" s="449" t="s">
        <v>215</v>
      </c>
      <c r="B65" s="439" t="s">
        <v>178</v>
      </c>
      <c r="C65" s="439">
        <f>C57+1</f>
        <v>441</v>
      </c>
      <c r="D65" s="439" t="s">
        <v>179</v>
      </c>
      <c r="E65" s="554" t="s">
        <v>180</v>
      </c>
      <c r="F65" s="89">
        <f>F57+7</f>
        <v>45592</v>
      </c>
      <c r="G65" s="90">
        <f>F65+1</f>
        <v>45593</v>
      </c>
      <c r="H65" s="91">
        <f>F65+4</f>
        <v>45596</v>
      </c>
      <c r="I65" s="1414"/>
      <c r="J65" s="1031"/>
      <c r="K65" s="867"/>
      <c r="L65" s="870"/>
      <c r="M65" s="1198"/>
      <c r="N65" s="1146"/>
      <c r="O65" s="1373"/>
      <c r="P65" s="1146"/>
      <c r="Q65" s="1146"/>
      <c r="R65" s="1146"/>
      <c r="S65" s="1400"/>
    </row>
    <row r="66" spans="1:19">
      <c r="A66" s="494" t="s">
        <v>216</v>
      </c>
      <c r="B66" s="439" t="s">
        <v>182</v>
      </c>
      <c r="C66" s="439">
        <f>C58+1</f>
        <v>442</v>
      </c>
      <c r="D66" s="439" t="s">
        <v>179</v>
      </c>
      <c r="E66" s="554" t="s">
        <v>180</v>
      </c>
      <c r="F66" s="89">
        <f>F58+7</f>
        <v>45593</v>
      </c>
      <c r="G66" s="90">
        <f>F66+1</f>
        <v>45594</v>
      </c>
      <c r="H66" s="91">
        <f>F66+2</f>
        <v>45595</v>
      </c>
      <c r="I66" s="1414"/>
      <c r="J66" s="1031"/>
      <c r="K66" s="867"/>
      <c r="L66" s="870"/>
      <c r="M66" s="1198"/>
      <c r="N66" s="1146"/>
      <c r="O66" s="1373"/>
      <c r="P66" s="1146"/>
      <c r="Q66" s="1146"/>
      <c r="R66" s="1146"/>
      <c r="S66" s="1400"/>
    </row>
    <row r="67" spans="1:19">
      <c r="A67" s="449" t="s">
        <v>217</v>
      </c>
      <c r="B67" s="439" t="s">
        <v>184</v>
      </c>
      <c r="C67" s="439">
        <f>C59+1</f>
        <v>444</v>
      </c>
      <c r="D67" s="439" t="s">
        <v>169</v>
      </c>
      <c r="E67" s="554" t="s">
        <v>180</v>
      </c>
      <c r="F67" s="89">
        <f>F59+7</f>
        <v>45597</v>
      </c>
      <c r="G67" s="90">
        <f>F67+1</f>
        <v>45598</v>
      </c>
      <c r="H67" s="89">
        <f>F67+2</f>
        <v>45599</v>
      </c>
      <c r="I67" s="1414"/>
      <c r="J67" s="1031"/>
      <c r="K67" s="867"/>
      <c r="L67" s="870"/>
      <c r="M67" s="1198"/>
      <c r="N67" s="1146"/>
      <c r="O67" s="1373"/>
      <c r="P67" s="1146"/>
      <c r="Q67" s="1146"/>
      <c r="R67" s="1146"/>
      <c r="S67" s="1400"/>
    </row>
    <row r="68" spans="1:19">
      <c r="A68" s="450" t="s">
        <v>218</v>
      </c>
      <c r="B68" s="393" t="s">
        <v>186</v>
      </c>
      <c r="C68" s="393">
        <f>C60+1</f>
        <v>444</v>
      </c>
      <c r="D68" s="393" t="s">
        <v>169</v>
      </c>
      <c r="E68" s="564" t="s">
        <v>187</v>
      </c>
      <c r="F68" s="334">
        <f>SUM(F60+7)</f>
        <v>45593</v>
      </c>
      <c r="G68" s="335">
        <f>F68</f>
        <v>45593</v>
      </c>
      <c r="H68" s="336">
        <f>F68+1</f>
        <v>45594</v>
      </c>
      <c r="I68" s="1414"/>
      <c r="J68" s="1031"/>
      <c r="K68" s="867"/>
      <c r="L68" s="870"/>
      <c r="M68" s="1198"/>
      <c r="N68" s="1146"/>
      <c r="O68" s="1373"/>
      <c r="P68" s="1146"/>
      <c r="Q68" s="1146"/>
      <c r="R68" s="1146"/>
      <c r="S68" s="1400"/>
    </row>
    <row r="69" spans="1:19">
      <c r="A69" s="451" t="s">
        <v>219</v>
      </c>
      <c r="B69" s="440" t="s">
        <v>184</v>
      </c>
      <c r="C69" s="440">
        <f>C61+1</f>
        <v>443</v>
      </c>
      <c r="D69" s="440" t="s">
        <v>201</v>
      </c>
      <c r="E69" s="565" t="s">
        <v>187</v>
      </c>
      <c r="F69" s="102">
        <f>SUM(F61+7)</f>
        <v>45592</v>
      </c>
      <c r="G69" s="103">
        <f t="shared" ref="G69" si="15">F69+1</f>
        <v>45593</v>
      </c>
      <c r="H69" s="281">
        <f>F69+1</f>
        <v>45593</v>
      </c>
      <c r="I69" s="1415"/>
      <c r="J69" s="1417"/>
      <c r="K69" s="1408"/>
      <c r="L69" s="1410"/>
      <c r="M69" s="1199"/>
      <c r="N69" s="1217"/>
      <c r="O69" s="1412"/>
      <c r="P69" s="1217"/>
      <c r="Q69" s="1217"/>
      <c r="R69" s="1217"/>
      <c r="S69" s="1401"/>
    </row>
    <row r="70" spans="1:19">
      <c r="A70" s="556"/>
      <c r="B70" s="94"/>
      <c r="C70" s="94"/>
      <c r="D70" s="94"/>
      <c r="E70" s="94"/>
      <c r="F70" s="96"/>
      <c r="G70" s="96"/>
      <c r="H70" s="96"/>
      <c r="I70" s="575"/>
      <c r="J70" s="542"/>
      <c r="K70" s="542"/>
      <c r="L70" s="542"/>
      <c r="M70" s="591"/>
      <c r="N70" s="542"/>
      <c r="O70" s="640"/>
      <c r="P70" s="542"/>
      <c r="Q70" s="542"/>
      <c r="R70" s="542"/>
      <c r="S70" s="621"/>
    </row>
    <row r="71" spans="1:19">
      <c r="A71" s="447" t="s">
        <v>188</v>
      </c>
      <c r="B71" s="282" t="s">
        <v>168</v>
      </c>
      <c r="C71" s="282">
        <f>C63+1</f>
        <v>445</v>
      </c>
      <c r="D71" s="282" t="s">
        <v>169</v>
      </c>
      <c r="E71" s="69" t="s">
        <v>170</v>
      </c>
      <c r="F71" s="70">
        <f>F63+7</f>
        <v>45599</v>
      </c>
      <c r="G71" s="71">
        <f>F71+1</f>
        <v>45600</v>
      </c>
      <c r="H71" s="72">
        <f>F71+4</f>
        <v>45603</v>
      </c>
      <c r="I71" s="1413" t="s">
        <v>189</v>
      </c>
      <c r="J71" s="1416" t="s">
        <v>546</v>
      </c>
      <c r="K71" s="1407">
        <v>444</v>
      </c>
      <c r="L71" s="1409" t="s">
        <v>179</v>
      </c>
      <c r="M71" s="1197">
        <f>SUM(M63+7)</f>
        <v>45606</v>
      </c>
      <c r="N71" s="1216">
        <f>SUM(M71+1)</f>
        <v>45607</v>
      </c>
      <c r="O71" s="1411">
        <f>SUM(N71+7)</f>
        <v>45614</v>
      </c>
      <c r="P71" s="1216">
        <f>SUM(O71+3)</f>
        <v>45617</v>
      </c>
      <c r="Q71" s="1216">
        <f>SUM(P71+6)</f>
        <v>45623</v>
      </c>
      <c r="R71" s="1216">
        <f>SUM(Q71+3)</f>
        <v>45626</v>
      </c>
      <c r="S71" s="1399" t="s">
        <v>547</v>
      </c>
    </row>
    <row r="72" spans="1:19">
      <c r="A72" s="448" t="s">
        <v>188</v>
      </c>
      <c r="B72" s="282" t="s">
        <v>168</v>
      </c>
      <c r="C72" s="282">
        <f>C64+1</f>
        <v>445</v>
      </c>
      <c r="D72" s="282" t="s">
        <v>169</v>
      </c>
      <c r="E72" s="77" t="s">
        <v>176</v>
      </c>
      <c r="F72" s="78">
        <f>F64+7</f>
        <v>45602</v>
      </c>
      <c r="G72" s="79">
        <f t="shared" ref="G72" si="16">F72+1</f>
        <v>45603</v>
      </c>
      <c r="H72" s="80">
        <f>F72+1</f>
        <v>45603</v>
      </c>
      <c r="I72" s="1414"/>
      <c r="J72" s="1031"/>
      <c r="K72" s="867"/>
      <c r="L72" s="870"/>
      <c r="M72" s="1198"/>
      <c r="N72" s="1146"/>
      <c r="O72" s="1373"/>
      <c r="P72" s="1146"/>
      <c r="Q72" s="1146"/>
      <c r="R72" s="1146"/>
      <c r="S72" s="1400"/>
    </row>
    <row r="73" spans="1:19">
      <c r="A73" s="449" t="s">
        <v>221</v>
      </c>
      <c r="B73" s="439" t="s">
        <v>178</v>
      </c>
      <c r="C73" s="439">
        <f>C65+1</f>
        <v>442</v>
      </c>
      <c r="D73" s="439" t="s">
        <v>179</v>
      </c>
      <c r="E73" s="88" t="s">
        <v>180</v>
      </c>
      <c r="F73" s="89">
        <f>F65+7</f>
        <v>45599</v>
      </c>
      <c r="G73" s="90">
        <f>F73+1</f>
        <v>45600</v>
      </c>
      <c r="H73" s="91">
        <f>F73+4</f>
        <v>45603</v>
      </c>
      <c r="I73" s="1414"/>
      <c r="J73" s="1031"/>
      <c r="K73" s="867"/>
      <c r="L73" s="870"/>
      <c r="M73" s="1198"/>
      <c r="N73" s="1146"/>
      <c r="O73" s="1373"/>
      <c r="P73" s="1146"/>
      <c r="Q73" s="1146"/>
      <c r="R73" s="1146"/>
      <c r="S73" s="1400"/>
    </row>
    <row r="74" spans="1:19">
      <c r="A74" s="494" t="s">
        <v>222</v>
      </c>
      <c r="B74" s="439" t="s">
        <v>182</v>
      </c>
      <c r="C74" s="439">
        <f>C66+1</f>
        <v>443</v>
      </c>
      <c r="D74" s="439" t="s">
        <v>179</v>
      </c>
      <c r="E74" s="88" t="s">
        <v>180</v>
      </c>
      <c r="F74" s="89">
        <f>F66+7</f>
        <v>45600</v>
      </c>
      <c r="G74" s="90">
        <f>F74+1</f>
        <v>45601</v>
      </c>
      <c r="H74" s="91">
        <f>F74+2</f>
        <v>45602</v>
      </c>
      <c r="I74" s="1414"/>
      <c r="J74" s="1031"/>
      <c r="K74" s="867"/>
      <c r="L74" s="870"/>
      <c r="M74" s="1198"/>
      <c r="N74" s="1146"/>
      <c r="O74" s="1373"/>
      <c r="P74" s="1146"/>
      <c r="Q74" s="1146"/>
      <c r="R74" s="1146"/>
      <c r="S74" s="1400"/>
    </row>
    <row r="75" spans="1:19">
      <c r="A75" s="449" t="s">
        <v>223</v>
      </c>
      <c r="B75" s="439" t="s">
        <v>184</v>
      </c>
      <c r="C75" s="439">
        <f>C67+1</f>
        <v>445</v>
      </c>
      <c r="D75" s="439" t="s">
        <v>169</v>
      </c>
      <c r="E75" s="88" t="s">
        <v>180</v>
      </c>
      <c r="F75" s="89">
        <f>F67+7</f>
        <v>45604</v>
      </c>
      <c r="G75" s="90">
        <f>F75+1</f>
        <v>45605</v>
      </c>
      <c r="H75" s="89">
        <f>F75+2</f>
        <v>45606</v>
      </c>
      <c r="I75" s="1414"/>
      <c r="J75" s="1031"/>
      <c r="K75" s="867"/>
      <c r="L75" s="870"/>
      <c r="M75" s="1198"/>
      <c r="N75" s="1146"/>
      <c r="O75" s="1373"/>
      <c r="P75" s="1146"/>
      <c r="Q75" s="1146"/>
      <c r="R75" s="1146"/>
      <c r="S75" s="1400"/>
    </row>
    <row r="76" spans="1:19">
      <c r="A76" s="450" t="s">
        <v>185</v>
      </c>
      <c r="B76" s="440" t="s">
        <v>186</v>
      </c>
      <c r="C76" s="440">
        <f>C68+1</f>
        <v>445</v>
      </c>
      <c r="D76" s="440" t="s">
        <v>169</v>
      </c>
      <c r="E76" s="95" t="s">
        <v>187</v>
      </c>
      <c r="F76" s="96">
        <f>SUM(F68+7)</f>
        <v>45600</v>
      </c>
      <c r="G76" s="97">
        <f>F76</f>
        <v>45600</v>
      </c>
      <c r="H76" s="98">
        <f>F76+1</f>
        <v>45601</v>
      </c>
      <c r="I76" s="1414"/>
      <c r="J76" s="1031"/>
      <c r="K76" s="867"/>
      <c r="L76" s="870"/>
      <c r="M76" s="1198"/>
      <c r="N76" s="1146"/>
      <c r="O76" s="1373"/>
      <c r="P76" s="1146"/>
      <c r="Q76" s="1146"/>
      <c r="R76" s="1146"/>
      <c r="S76" s="1400"/>
    </row>
    <row r="77" spans="1:19">
      <c r="A77" s="451" t="s">
        <v>224</v>
      </c>
      <c r="B77" s="440" t="s">
        <v>184</v>
      </c>
      <c r="C77" s="440">
        <f>C69+1</f>
        <v>444</v>
      </c>
      <c r="D77" s="440" t="s">
        <v>201</v>
      </c>
      <c r="E77" s="101" t="s">
        <v>187</v>
      </c>
      <c r="F77" s="102">
        <f>SUM(F69+7)</f>
        <v>45599</v>
      </c>
      <c r="G77" s="103">
        <f t="shared" ref="G77" si="17">F77+1</f>
        <v>45600</v>
      </c>
      <c r="H77" s="281">
        <f>F77+1</f>
        <v>45600</v>
      </c>
      <c r="I77" s="1415"/>
      <c r="J77" s="1417"/>
      <c r="K77" s="1408"/>
      <c r="L77" s="1410"/>
      <c r="M77" s="1199"/>
      <c r="N77" s="1217"/>
      <c r="O77" s="1412"/>
      <c r="P77" s="1217"/>
      <c r="Q77" s="1217"/>
      <c r="R77" s="1217"/>
      <c r="S77" s="1401"/>
    </row>
    <row r="78" spans="1:19">
      <c r="A78" s="104"/>
      <c r="B78" s="94"/>
      <c r="C78" s="94"/>
      <c r="D78" s="94"/>
      <c r="E78" s="94"/>
      <c r="F78" s="96"/>
      <c r="G78" s="96"/>
      <c r="H78" s="96"/>
      <c r="I78" s="575"/>
      <c r="J78" s="542"/>
      <c r="K78" s="542"/>
      <c r="L78" s="542"/>
      <c r="M78" s="591"/>
      <c r="N78" s="542"/>
      <c r="O78" s="640"/>
      <c r="P78" s="542"/>
      <c r="Q78" s="542"/>
      <c r="R78" s="542"/>
      <c r="S78" s="621"/>
    </row>
    <row r="79" spans="1:19">
      <c r="A79" s="811" t="s">
        <v>194</v>
      </c>
      <c r="B79" s="282" t="s">
        <v>168</v>
      </c>
      <c r="C79" s="282">
        <f>C71+1</f>
        <v>446</v>
      </c>
      <c r="D79" s="282" t="s">
        <v>169</v>
      </c>
      <c r="E79" s="69" t="s">
        <v>170</v>
      </c>
      <c r="F79" s="70">
        <f>F71+7</f>
        <v>45606</v>
      </c>
      <c r="G79" s="71">
        <f>F79+1</f>
        <v>45607</v>
      </c>
      <c r="H79" s="72">
        <f>F79+4</f>
        <v>45610</v>
      </c>
      <c r="I79" s="1402" t="s">
        <v>555</v>
      </c>
      <c r="J79" s="1405" t="s">
        <v>546</v>
      </c>
      <c r="K79" s="1407">
        <v>445</v>
      </c>
      <c r="L79" s="1409" t="s">
        <v>179</v>
      </c>
      <c r="M79" s="1197">
        <f>SUM(M71+7)</f>
        <v>45613</v>
      </c>
      <c r="N79" s="1216">
        <f>SUM(M79+1)</f>
        <v>45614</v>
      </c>
      <c r="O79" s="1411">
        <f>SUM(N79+7)</f>
        <v>45621</v>
      </c>
      <c r="P79" s="1216">
        <f>SUM(O79+3)</f>
        <v>45624</v>
      </c>
      <c r="Q79" s="1216">
        <f>SUM(P79+6)</f>
        <v>45630</v>
      </c>
      <c r="R79" s="1216">
        <f>SUM(Q79+3)</f>
        <v>45633</v>
      </c>
      <c r="S79" s="1399" t="s">
        <v>547</v>
      </c>
    </row>
    <row r="80" spans="1:19">
      <c r="A80" s="448" t="s">
        <v>194</v>
      </c>
      <c r="B80" s="282" t="s">
        <v>168</v>
      </c>
      <c r="C80" s="282">
        <f>C72+1</f>
        <v>446</v>
      </c>
      <c r="D80" s="282" t="s">
        <v>169</v>
      </c>
      <c r="E80" s="77" t="s">
        <v>176</v>
      </c>
      <c r="F80" s="78">
        <f>F72+7</f>
        <v>45609</v>
      </c>
      <c r="G80" s="79">
        <f t="shared" ref="G80" si="18">F80+1</f>
        <v>45610</v>
      </c>
      <c r="H80" s="80">
        <f>F80+1</f>
        <v>45610</v>
      </c>
      <c r="I80" s="1403"/>
      <c r="J80" s="879"/>
      <c r="K80" s="867"/>
      <c r="L80" s="870"/>
      <c r="M80" s="1198"/>
      <c r="N80" s="1146"/>
      <c r="O80" s="1373"/>
      <c r="P80" s="1146"/>
      <c r="Q80" s="1146"/>
      <c r="R80" s="1146"/>
      <c r="S80" s="1400"/>
    </row>
    <row r="81" spans="1:19">
      <c r="A81" s="449" t="s">
        <v>190</v>
      </c>
      <c r="B81" s="439" t="s">
        <v>178</v>
      </c>
      <c r="C81" s="439">
        <f>C73+1</f>
        <v>443</v>
      </c>
      <c r="D81" s="439" t="s">
        <v>179</v>
      </c>
      <c r="E81" s="88" t="s">
        <v>180</v>
      </c>
      <c r="F81" s="89">
        <f>F73+7</f>
        <v>45606</v>
      </c>
      <c r="G81" s="90">
        <f>F81+1</f>
        <v>45607</v>
      </c>
      <c r="H81" s="91">
        <f>F81+4</f>
        <v>45610</v>
      </c>
      <c r="I81" s="1403"/>
      <c r="J81" s="879"/>
      <c r="K81" s="867"/>
      <c r="L81" s="870"/>
      <c r="M81" s="1198"/>
      <c r="N81" s="1146"/>
      <c r="O81" s="1373"/>
      <c r="P81" s="1146"/>
      <c r="Q81" s="1146"/>
      <c r="R81" s="1146"/>
      <c r="S81" s="1400"/>
    </row>
    <row r="82" spans="1:19">
      <c r="A82" s="494" t="s">
        <v>226</v>
      </c>
      <c r="B82" s="439" t="s">
        <v>182</v>
      </c>
      <c r="C82" s="439">
        <f>C74+1</f>
        <v>444</v>
      </c>
      <c r="D82" s="439" t="s">
        <v>179</v>
      </c>
      <c r="E82" s="88" t="s">
        <v>180</v>
      </c>
      <c r="F82" s="89">
        <f>F74+7</f>
        <v>45607</v>
      </c>
      <c r="G82" s="90">
        <f>F82+1</f>
        <v>45608</v>
      </c>
      <c r="H82" s="91">
        <f>F82+2</f>
        <v>45609</v>
      </c>
      <c r="I82" s="1403"/>
      <c r="J82" s="879"/>
      <c r="K82" s="867"/>
      <c r="L82" s="870"/>
      <c r="M82" s="1198"/>
      <c r="N82" s="1146"/>
      <c r="O82" s="1373"/>
      <c r="P82" s="1146"/>
      <c r="Q82" s="1146"/>
      <c r="R82" s="1146"/>
      <c r="S82" s="1400"/>
    </row>
    <row r="83" spans="1:19">
      <c r="A83" s="449" t="s">
        <v>198</v>
      </c>
      <c r="B83" s="439" t="s">
        <v>184</v>
      </c>
      <c r="C83" s="439">
        <f>C75+1</f>
        <v>446</v>
      </c>
      <c r="D83" s="439" t="s">
        <v>169</v>
      </c>
      <c r="E83" s="88" t="s">
        <v>180</v>
      </c>
      <c r="F83" s="89">
        <f>F75+3</f>
        <v>45607</v>
      </c>
      <c r="G83" s="90">
        <f>F83+1</f>
        <v>45608</v>
      </c>
      <c r="H83" s="89">
        <f>F83+2</f>
        <v>45609</v>
      </c>
      <c r="I83" s="1403"/>
      <c r="J83" s="879"/>
      <c r="K83" s="867"/>
      <c r="L83" s="870"/>
      <c r="M83" s="1198"/>
      <c r="N83" s="1146"/>
      <c r="O83" s="1373"/>
      <c r="P83" s="1146"/>
      <c r="Q83" s="1146"/>
      <c r="R83" s="1146"/>
      <c r="S83" s="1400"/>
    </row>
    <row r="84" spans="1:19">
      <c r="A84" s="450" t="s">
        <v>193</v>
      </c>
      <c r="B84" s="440" t="s">
        <v>186</v>
      </c>
      <c r="C84" s="440">
        <f>C76+1</f>
        <v>446</v>
      </c>
      <c r="D84" s="440" t="s">
        <v>169</v>
      </c>
      <c r="E84" s="95" t="s">
        <v>187</v>
      </c>
      <c r="F84" s="96">
        <f>SUM(F76+7)</f>
        <v>45607</v>
      </c>
      <c r="G84" s="97">
        <f>F84</f>
        <v>45607</v>
      </c>
      <c r="H84" s="98">
        <f>F84+1</f>
        <v>45608</v>
      </c>
      <c r="I84" s="1403"/>
      <c r="J84" s="879"/>
      <c r="K84" s="867"/>
      <c r="L84" s="870"/>
      <c r="M84" s="1198"/>
      <c r="N84" s="1146"/>
      <c r="O84" s="1373"/>
      <c r="P84" s="1146"/>
      <c r="Q84" s="1146"/>
      <c r="R84" s="1146"/>
      <c r="S84" s="1400"/>
    </row>
    <row r="85" spans="1:19">
      <c r="A85" s="451" t="s">
        <v>217</v>
      </c>
      <c r="B85" s="440" t="s">
        <v>184</v>
      </c>
      <c r="C85" s="440">
        <f>C77+1</f>
        <v>445</v>
      </c>
      <c r="D85" s="440" t="s">
        <v>201</v>
      </c>
      <c r="E85" s="101" t="s">
        <v>187</v>
      </c>
      <c r="F85" s="102">
        <f>SUM(F77+7)</f>
        <v>45606</v>
      </c>
      <c r="G85" s="103">
        <f t="shared" ref="G85" si="19">F85+1</f>
        <v>45607</v>
      </c>
      <c r="H85" s="281">
        <f>F85+1</f>
        <v>45607</v>
      </c>
      <c r="I85" s="1404"/>
      <c r="J85" s="1406"/>
      <c r="K85" s="1408"/>
      <c r="L85" s="1410"/>
      <c r="M85" s="1199"/>
      <c r="N85" s="1217"/>
      <c r="O85" s="1412"/>
      <c r="P85" s="1217"/>
      <c r="Q85" s="1217"/>
      <c r="R85" s="1217"/>
      <c r="S85" s="1401"/>
    </row>
    <row r="87" spans="1:19">
      <c r="A87" s="512" t="s">
        <v>234</v>
      </c>
      <c r="B87" s="513"/>
      <c r="C87" s="513"/>
      <c r="D87" s="513"/>
      <c r="E87" s="514" t="s">
        <v>149</v>
      </c>
      <c r="F87" s="513" t="s">
        <v>149</v>
      </c>
      <c r="G87" s="513" t="s">
        <v>149</v>
      </c>
      <c r="H87" s="513" t="s">
        <v>149</v>
      </c>
      <c r="I87" s="513" t="s">
        <v>149</v>
      </c>
      <c r="J87" s="513" t="s">
        <v>149</v>
      </c>
      <c r="K87" s="513" t="s">
        <v>149</v>
      </c>
      <c r="L87" s="513" t="s">
        <v>149</v>
      </c>
      <c r="M87" s="513" t="s">
        <v>149</v>
      </c>
      <c r="N87" s="513" t="s">
        <v>149</v>
      </c>
      <c r="O87" s="513" t="s">
        <v>149</v>
      </c>
      <c r="P87" s="513" t="s">
        <v>149</v>
      </c>
      <c r="Q87" s="513" t="s">
        <v>149</v>
      </c>
      <c r="R87" s="513" t="s">
        <v>149</v>
      </c>
      <c r="S87" s="515" t="s">
        <v>149</v>
      </c>
    </row>
    <row r="88" spans="1:19">
      <c r="A88" s="515" t="s">
        <v>149</v>
      </c>
      <c r="B88" s="515" t="s">
        <v>149</v>
      </c>
      <c r="C88" s="515" t="s">
        <v>149</v>
      </c>
      <c r="D88" s="515" t="s">
        <v>149</v>
      </c>
      <c r="E88" s="514" t="s">
        <v>149</v>
      </c>
      <c r="F88" s="515" t="s">
        <v>149</v>
      </c>
      <c r="G88" s="515" t="s">
        <v>149</v>
      </c>
      <c r="H88" s="515" t="s">
        <v>149</v>
      </c>
      <c r="I88" s="515" t="s">
        <v>149</v>
      </c>
      <c r="J88" s="515" t="s">
        <v>149</v>
      </c>
      <c r="K88" s="515" t="s">
        <v>149</v>
      </c>
      <c r="L88" s="515" t="s">
        <v>149</v>
      </c>
      <c r="M88" s="515" t="s">
        <v>149</v>
      </c>
      <c r="N88" s="515" t="s">
        <v>149</v>
      </c>
      <c r="O88" s="515" t="s">
        <v>149</v>
      </c>
      <c r="P88" s="515" t="s">
        <v>149</v>
      </c>
      <c r="Q88" s="515" t="s">
        <v>149</v>
      </c>
      <c r="R88" s="515" t="s">
        <v>149</v>
      </c>
      <c r="S88" s="515" t="s">
        <v>149</v>
      </c>
    </row>
    <row r="89" spans="1:19">
      <c r="A89" s="988" t="s">
        <v>235</v>
      </c>
      <c r="B89" s="989"/>
      <c r="C89" s="989"/>
      <c r="D89" s="989"/>
      <c r="E89" s="989"/>
      <c r="F89" s="990"/>
      <c r="G89" s="2179" t="s">
        <v>236</v>
      </c>
      <c r="H89" s="2179"/>
      <c r="I89" s="2179"/>
      <c r="J89" s="2179"/>
      <c r="K89" s="2179"/>
      <c r="L89" s="2179"/>
      <c r="M89" s="2179"/>
      <c r="N89" s="2179"/>
      <c r="O89" s="2179"/>
      <c r="P89" s="2179"/>
      <c r="Q89" s="2179"/>
      <c r="R89" s="2179"/>
      <c r="S89" s="2192"/>
    </row>
    <row r="90" spans="1:19">
      <c r="A90" s="985" t="s">
        <v>556</v>
      </c>
      <c r="B90" s="986"/>
      <c r="C90" s="986"/>
      <c r="D90" s="986"/>
      <c r="E90" s="986"/>
      <c r="F90" s="987"/>
      <c r="G90" s="925" t="s">
        <v>557</v>
      </c>
      <c r="H90" s="919"/>
      <c r="I90" s="919"/>
      <c r="J90" s="919"/>
      <c r="K90" s="919"/>
      <c r="L90" s="919"/>
      <c r="M90" s="919"/>
      <c r="N90" s="919"/>
      <c r="O90" s="919"/>
      <c r="P90" s="919"/>
      <c r="Q90" s="919"/>
      <c r="R90" s="919"/>
      <c r="S90" s="1424"/>
    </row>
    <row r="91" spans="1:19">
      <c r="A91" s="985" t="s">
        <v>558</v>
      </c>
      <c r="B91" s="986"/>
      <c r="C91" s="986"/>
      <c r="D91" s="986"/>
      <c r="E91" s="986"/>
      <c r="F91" s="987"/>
      <c r="G91" s="2184"/>
      <c r="H91" s="2184"/>
      <c r="I91" s="2184"/>
      <c r="J91" s="2184"/>
      <c r="K91" s="2184"/>
      <c r="L91" s="2184"/>
      <c r="M91" s="2184"/>
      <c r="N91" s="2184"/>
      <c r="O91" s="2184"/>
      <c r="P91" s="2184"/>
      <c r="Q91" s="2184"/>
      <c r="R91" s="2184"/>
      <c r="S91" s="2196"/>
    </row>
    <row r="92" spans="1:19" ht="15" customHeight="1">
      <c r="A92" s="985" t="s">
        <v>559</v>
      </c>
      <c r="B92" s="986"/>
      <c r="C92" s="986"/>
      <c r="D92" s="986"/>
      <c r="E92" s="986"/>
      <c r="F92" s="987"/>
      <c r="G92" s="1437" t="s">
        <v>560</v>
      </c>
      <c r="H92" s="1438"/>
      <c r="I92" s="1438"/>
      <c r="J92" s="1438"/>
      <c r="K92" s="1438"/>
      <c r="L92" s="1438"/>
      <c r="M92" s="1438"/>
      <c r="N92" s="1438"/>
      <c r="O92" s="1438"/>
      <c r="P92" s="1438"/>
      <c r="Q92" s="1438"/>
      <c r="R92" s="1438"/>
      <c r="S92" s="1439"/>
    </row>
    <row r="93" spans="1:19">
      <c r="A93" s="1440" t="s">
        <v>561</v>
      </c>
      <c r="B93" s="1441"/>
      <c r="C93" s="1441"/>
      <c r="D93" s="1441"/>
      <c r="E93" s="1441"/>
      <c r="F93" s="1441"/>
      <c r="G93" s="2197" t="s">
        <v>562</v>
      </c>
      <c r="H93" s="2198"/>
      <c r="I93" s="2198"/>
      <c r="J93" s="2198"/>
      <c r="K93" s="2198"/>
      <c r="L93" s="2198"/>
      <c r="M93" s="2198"/>
      <c r="N93" s="2198"/>
      <c r="O93" s="2198"/>
      <c r="P93" s="2198"/>
      <c r="Q93" s="2198"/>
      <c r="R93" s="2198"/>
      <c r="S93" s="2199"/>
    </row>
    <row r="94" spans="1:19" s="355" customFormat="1">
      <c r="A94" s="1433" t="s">
        <v>561</v>
      </c>
      <c r="B94" s="1434"/>
      <c r="C94" s="1434"/>
      <c r="D94" s="1434"/>
      <c r="E94" s="1434"/>
      <c r="F94" s="1434"/>
      <c r="G94" s="2200" t="s">
        <v>563</v>
      </c>
      <c r="H94" s="2201"/>
      <c r="I94" s="2201"/>
      <c r="J94" s="2201"/>
      <c r="K94" s="2201"/>
      <c r="L94" s="2201"/>
      <c r="M94" s="2201"/>
      <c r="N94" s="2201"/>
      <c r="O94" s="2201"/>
      <c r="P94" s="2201"/>
      <c r="Q94" s="2201"/>
      <c r="R94" s="2201"/>
      <c r="S94" s="2202"/>
    </row>
    <row r="95" spans="1:19">
      <c r="A95" s="1435" t="s">
        <v>564</v>
      </c>
      <c r="B95" s="1435"/>
      <c r="C95" s="1435"/>
      <c r="D95" s="1435"/>
      <c r="E95" s="1435"/>
      <c r="F95" s="1436"/>
      <c r="G95" s="2203" t="s">
        <v>565</v>
      </c>
      <c r="H95" s="2203"/>
      <c r="I95" s="2203"/>
      <c r="J95" s="2203"/>
      <c r="K95" s="2203"/>
      <c r="L95" s="2203"/>
      <c r="M95" s="2203"/>
      <c r="N95" s="2203"/>
      <c r="O95" s="2203"/>
      <c r="P95" s="2203"/>
      <c r="Q95" s="2203"/>
      <c r="R95" s="2203"/>
      <c r="S95" s="2203"/>
    </row>
    <row r="96" spans="1:19">
      <c r="A96" s="1418" t="s">
        <v>566</v>
      </c>
      <c r="B96" s="1419"/>
      <c r="C96" s="1419"/>
      <c r="D96" s="1419"/>
      <c r="E96" s="1419"/>
      <c r="F96" s="1419"/>
      <c r="G96" s="2204" t="s">
        <v>280</v>
      </c>
      <c r="H96" s="2205"/>
      <c r="I96" s="2205"/>
      <c r="J96" s="2205"/>
      <c r="K96" s="2205"/>
      <c r="L96" s="2205"/>
      <c r="M96" s="2205"/>
      <c r="N96" s="2205"/>
      <c r="O96" s="2205"/>
      <c r="P96" s="2205"/>
      <c r="Q96" s="2205"/>
      <c r="R96" s="2205"/>
      <c r="S96" s="2206"/>
    </row>
    <row r="97" spans="1:19">
      <c r="A97" s="515" t="s">
        <v>149</v>
      </c>
      <c r="B97" s="515" t="s">
        <v>149</v>
      </c>
      <c r="C97" s="515" t="s">
        <v>149</v>
      </c>
      <c r="D97" s="515" t="s">
        <v>149</v>
      </c>
      <c r="E97" s="515" t="s">
        <v>149</v>
      </c>
      <c r="F97" s="515" t="s">
        <v>149</v>
      </c>
      <c r="G97" s="515" t="s">
        <v>149</v>
      </c>
      <c r="H97" s="515" t="s">
        <v>149</v>
      </c>
      <c r="I97" s="515" t="s">
        <v>149</v>
      </c>
      <c r="J97" s="515" t="s">
        <v>149</v>
      </c>
      <c r="K97" s="515" t="s">
        <v>149</v>
      </c>
      <c r="L97" s="515" t="s">
        <v>149</v>
      </c>
      <c r="M97" s="515" t="s">
        <v>149</v>
      </c>
      <c r="N97" s="515" t="s">
        <v>149</v>
      </c>
      <c r="O97" s="515" t="s">
        <v>149</v>
      </c>
      <c r="P97" s="515" t="s">
        <v>149</v>
      </c>
      <c r="Q97" s="515" t="s">
        <v>149</v>
      </c>
      <c r="R97" s="515" t="s">
        <v>149</v>
      </c>
      <c r="S97" s="515" t="s">
        <v>149</v>
      </c>
    </row>
    <row r="98" spans="1:19">
      <c r="A98" s="515" t="s">
        <v>149</v>
      </c>
      <c r="B98" s="515" t="s">
        <v>149</v>
      </c>
      <c r="C98" s="515" t="s">
        <v>149</v>
      </c>
      <c r="D98" s="515" t="s">
        <v>149</v>
      </c>
      <c r="E98" s="515" t="s">
        <v>149</v>
      </c>
      <c r="F98" s="515" t="s">
        <v>149</v>
      </c>
      <c r="G98" s="515" t="s">
        <v>149</v>
      </c>
      <c r="H98" s="515" t="s">
        <v>149</v>
      </c>
      <c r="I98" s="515" t="s">
        <v>149</v>
      </c>
      <c r="J98" s="515" t="s">
        <v>149</v>
      </c>
      <c r="K98" s="515" t="s">
        <v>149</v>
      </c>
      <c r="L98" s="515" t="s">
        <v>149</v>
      </c>
      <c r="M98" s="515" t="s">
        <v>149</v>
      </c>
      <c r="N98" s="515" t="s">
        <v>149</v>
      </c>
      <c r="O98" s="515" t="s">
        <v>149</v>
      </c>
      <c r="P98" s="515" t="s">
        <v>149</v>
      </c>
      <c r="Q98" s="515" t="s">
        <v>149</v>
      </c>
      <c r="R98" s="515" t="s">
        <v>149</v>
      </c>
      <c r="S98" s="515" t="s">
        <v>149</v>
      </c>
    </row>
    <row r="99" spans="1:19" ht="15.75">
      <c r="A99" s="533" t="s">
        <v>242</v>
      </c>
      <c r="B99" s="514" t="s">
        <v>149</v>
      </c>
      <c r="C99" s="514" t="s">
        <v>149</v>
      </c>
      <c r="D99" s="514" t="s">
        <v>149</v>
      </c>
      <c r="E99" s="515" t="s">
        <v>149</v>
      </c>
      <c r="F99" s="514" t="s">
        <v>149</v>
      </c>
      <c r="G99" s="514" t="s">
        <v>149</v>
      </c>
      <c r="H99" s="514" t="s">
        <v>149</v>
      </c>
      <c r="I99" s="514" t="s">
        <v>149</v>
      </c>
      <c r="J99" s="514" t="s">
        <v>149</v>
      </c>
      <c r="K99" s="514" t="s">
        <v>149</v>
      </c>
      <c r="L99" s="514" t="s">
        <v>149</v>
      </c>
      <c r="M99" s="514" t="s">
        <v>149</v>
      </c>
      <c r="N99" s="514" t="s">
        <v>149</v>
      </c>
      <c r="O99" s="514" t="s">
        <v>149</v>
      </c>
      <c r="P99" s="514" t="s">
        <v>149</v>
      </c>
      <c r="Q99" s="514" t="s">
        <v>149</v>
      </c>
      <c r="R99" s="514" t="s">
        <v>149</v>
      </c>
      <c r="S99" s="515" t="s">
        <v>149</v>
      </c>
    </row>
    <row r="100" spans="1:19" ht="15.75">
      <c r="A100" s="533" t="s">
        <v>243</v>
      </c>
      <c r="B100" s="514" t="s">
        <v>149</v>
      </c>
      <c r="C100" s="514" t="s">
        <v>149</v>
      </c>
      <c r="D100" s="514" t="s">
        <v>149</v>
      </c>
      <c r="E100" s="515" t="s">
        <v>149</v>
      </c>
      <c r="F100" s="533" t="s">
        <v>149</v>
      </c>
      <c r="G100" s="514" t="s">
        <v>149</v>
      </c>
      <c r="H100" s="533" t="s">
        <v>244</v>
      </c>
      <c r="I100" s="533"/>
      <c r="J100" s="514" t="s">
        <v>149</v>
      </c>
      <c r="K100" s="514" t="s">
        <v>149</v>
      </c>
      <c r="L100" s="514" t="s">
        <v>149</v>
      </c>
      <c r="M100" s="514" t="s">
        <v>149</v>
      </c>
      <c r="N100" s="514" t="s">
        <v>149</v>
      </c>
      <c r="O100" s="514" t="s">
        <v>149</v>
      </c>
      <c r="P100" s="514" t="s">
        <v>149</v>
      </c>
      <c r="Q100" s="514" t="s">
        <v>149</v>
      </c>
      <c r="R100" s="514" t="s">
        <v>149</v>
      </c>
      <c r="S100" s="515" t="s">
        <v>149</v>
      </c>
    </row>
    <row r="101" spans="1:19" ht="15.75">
      <c r="A101" s="533" t="s">
        <v>245</v>
      </c>
      <c r="B101" s="514" t="s">
        <v>149</v>
      </c>
      <c r="C101" s="514" t="s">
        <v>149</v>
      </c>
      <c r="D101" s="514" t="s">
        <v>149</v>
      </c>
      <c r="E101" s="515" t="s">
        <v>149</v>
      </c>
      <c r="F101" s="533" t="s">
        <v>149</v>
      </c>
      <c r="G101" s="514" t="s">
        <v>149</v>
      </c>
      <c r="H101" s="533" t="s">
        <v>246</v>
      </c>
      <c r="I101" s="514" t="s">
        <v>149</v>
      </c>
      <c r="J101" s="514" t="s">
        <v>149</v>
      </c>
      <c r="K101" s="514" t="s">
        <v>149</v>
      </c>
      <c r="L101" s="514" t="s">
        <v>149</v>
      </c>
      <c r="M101" s="514" t="s">
        <v>149</v>
      </c>
      <c r="N101" s="514" t="s">
        <v>149</v>
      </c>
      <c r="O101" s="514" t="s">
        <v>149</v>
      </c>
      <c r="P101" s="514" t="s">
        <v>149</v>
      </c>
      <c r="Q101" s="514" t="s">
        <v>149</v>
      </c>
      <c r="R101" s="514" t="s">
        <v>149</v>
      </c>
      <c r="S101" s="515" t="s">
        <v>149</v>
      </c>
    </row>
    <row r="102" spans="1:19">
      <c r="A102" s="515" t="s">
        <v>247</v>
      </c>
      <c r="B102" s="515" t="s">
        <v>149</v>
      </c>
      <c r="C102" s="515" t="s">
        <v>149</v>
      </c>
      <c r="D102" s="515" t="s">
        <v>149</v>
      </c>
      <c r="E102" s="515" t="s">
        <v>149</v>
      </c>
      <c r="F102" s="515" t="s">
        <v>149</v>
      </c>
      <c r="G102" s="515" t="s">
        <v>149</v>
      </c>
      <c r="H102" s="515" t="s">
        <v>248</v>
      </c>
      <c r="I102" s="515" t="s">
        <v>149</v>
      </c>
      <c r="J102" s="515" t="s">
        <v>149</v>
      </c>
      <c r="K102" s="515" t="s">
        <v>149</v>
      </c>
      <c r="L102" s="515" t="s">
        <v>149</v>
      </c>
      <c r="M102" s="515" t="s">
        <v>149</v>
      </c>
      <c r="N102" s="515" t="s">
        <v>149</v>
      </c>
      <c r="O102" s="515" t="s">
        <v>149</v>
      </c>
      <c r="P102" s="515" t="s">
        <v>149</v>
      </c>
      <c r="Q102" s="515" t="s">
        <v>149</v>
      </c>
      <c r="R102" s="515" t="s">
        <v>149</v>
      </c>
      <c r="S102" s="515" t="s">
        <v>149</v>
      </c>
    </row>
    <row r="103" spans="1:19">
      <c r="A103" s="534" t="s">
        <v>249</v>
      </c>
      <c r="B103" s="515" t="s">
        <v>149</v>
      </c>
      <c r="C103" s="515" t="s">
        <v>149</v>
      </c>
      <c r="D103" s="515" t="s">
        <v>149</v>
      </c>
      <c r="E103" s="515" t="s">
        <v>149</v>
      </c>
      <c r="F103" s="515" t="s">
        <v>149</v>
      </c>
      <c r="G103" s="515" t="s">
        <v>149</v>
      </c>
      <c r="H103" s="534" t="s">
        <v>250</v>
      </c>
      <c r="I103" s="535"/>
      <c r="J103" s="515" t="s">
        <v>149</v>
      </c>
      <c r="K103" s="515" t="s">
        <v>149</v>
      </c>
      <c r="L103" s="515" t="s">
        <v>149</v>
      </c>
      <c r="M103" s="515" t="s">
        <v>149</v>
      </c>
      <c r="N103" s="515" t="s">
        <v>149</v>
      </c>
      <c r="O103" s="515" t="s">
        <v>149</v>
      </c>
      <c r="P103" s="515" t="s">
        <v>149</v>
      </c>
      <c r="Q103" s="515" t="s">
        <v>149</v>
      </c>
      <c r="R103" s="515" t="s">
        <v>149</v>
      </c>
      <c r="S103" s="515" t="s">
        <v>149</v>
      </c>
    </row>
    <row r="104" spans="1:19">
      <c r="A104" s="515" t="s">
        <v>149</v>
      </c>
      <c r="B104" s="515" t="s">
        <v>149</v>
      </c>
      <c r="C104" s="515" t="s">
        <v>149</v>
      </c>
      <c r="D104" s="515" t="s">
        <v>149</v>
      </c>
      <c r="E104" s="515" t="s">
        <v>149</v>
      </c>
      <c r="F104" s="515" t="s">
        <v>149</v>
      </c>
      <c r="G104" s="515" t="s">
        <v>149</v>
      </c>
      <c r="H104" s="515" t="s">
        <v>149</v>
      </c>
      <c r="I104" s="515" t="s">
        <v>149</v>
      </c>
      <c r="J104" s="515" t="s">
        <v>149</v>
      </c>
      <c r="K104" s="515" t="s">
        <v>149</v>
      </c>
      <c r="L104" s="515" t="s">
        <v>149</v>
      </c>
      <c r="M104" s="515" t="s">
        <v>149</v>
      </c>
      <c r="N104" s="515" t="s">
        <v>149</v>
      </c>
      <c r="O104" s="515" t="s">
        <v>149</v>
      </c>
      <c r="P104" s="515" t="s">
        <v>149</v>
      </c>
      <c r="Q104" s="515" t="s">
        <v>149</v>
      </c>
      <c r="R104" s="515" t="s">
        <v>149</v>
      </c>
      <c r="S104" s="515" t="s">
        <v>149</v>
      </c>
    </row>
    <row r="105" spans="1:19">
      <c r="A105" s="515" t="s">
        <v>251</v>
      </c>
      <c r="B105" s="515" t="s">
        <v>149</v>
      </c>
      <c r="C105" s="515" t="s">
        <v>149</v>
      </c>
      <c r="D105" s="515" t="s">
        <v>149</v>
      </c>
      <c r="E105" s="515" t="s">
        <v>149</v>
      </c>
      <c r="F105" s="515" t="s">
        <v>149</v>
      </c>
      <c r="G105" s="515" t="s">
        <v>149</v>
      </c>
      <c r="H105" s="515" t="s">
        <v>252</v>
      </c>
      <c r="I105" s="515"/>
      <c r="J105" s="515" t="s">
        <v>149</v>
      </c>
      <c r="K105" s="515" t="s">
        <v>149</v>
      </c>
      <c r="L105" s="515" t="s">
        <v>149</v>
      </c>
      <c r="M105" s="515" t="s">
        <v>149</v>
      </c>
      <c r="N105" s="515" t="s">
        <v>149</v>
      </c>
      <c r="O105" s="515" t="s">
        <v>149</v>
      </c>
      <c r="P105" s="515" t="s">
        <v>149</v>
      </c>
      <c r="Q105" s="515" t="s">
        <v>149</v>
      </c>
      <c r="R105" s="515" t="s">
        <v>149</v>
      </c>
      <c r="S105" s="515" t="s">
        <v>149</v>
      </c>
    </row>
    <row r="106" spans="1:19">
      <c r="A106" s="534" t="s">
        <v>253</v>
      </c>
      <c r="B106" s="515" t="s">
        <v>149</v>
      </c>
      <c r="C106" s="515" t="s">
        <v>149</v>
      </c>
      <c r="D106" s="515" t="s">
        <v>149</v>
      </c>
      <c r="E106" s="515" t="s">
        <v>149</v>
      </c>
      <c r="F106" s="515" t="s">
        <v>149</v>
      </c>
      <c r="G106" s="515" t="s">
        <v>149</v>
      </c>
      <c r="H106" s="534" t="s">
        <v>254</v>
      </c>
      <c r="I106" s="535"/>
      <c r="J106" s="515" t="s">
        <v>149</v>
      </c>
      <c r="K106" s="515" t="s">
        <v>149</v>
      </c>
      <c r="L106" s="515" t="s">
        <v>149</v>
      </c>
      <c r="M106" s="515" t="s">
        <v>149</v>
      </c>
      <c r="N106" s="515" t="s">
        <v>149</v>
      </c>
      <c r="O106" s="515" t="s">
        <v>149</v>
      </c>
      <c r="P106" s="515" t="s">
        <v>149</v>
      </c>
      <c r="Q106" s="515" t="s">
        <v>149</v>
      </c>
      <c r="R106" s="515" t="s">
        <v>149</v>
      </c>
      <c r="S106" s="515" t="s">
        <v>149</v>
      </c>
    </row>
    <row r="107" spans="1:19">
      <c r="A107" s="515" t="s">
        <v>149</v>
      </c>
      <c r="B107" s="515" t="s">
        <v>149</v>
      </c>
      <c r="C107" s="515" t="s">
        <v>149</v>
      </c>
      <c r="D107" s="515" t="s">
        <v>149</v>
      </c>
      <c r="E107" s="515" t="s">
        <v>149</v>
      </c>
      <c r="F107" s="515" t="s">
        <v>149</v>
      </c>
      <c r="G107" s="515" t="s">
        <v>149</v>
      </c>
      <c r="H107" s="515" t="s">
        <v>149</v>
      </c>
      <c r="I107" s="515" t="s">
        <v>149</v>
      </c>
      <c r="J107" s="515" t="s">
        <v>149</v>
      </c>
      <c r="K107" s="515" t="s">
        <v>149</v>
      </c>
      <c r="L107" s="515" t="s">
        <v>149</v>
      </c>
      <c r="M107" s="515" t="s">
        <v>149</v>
      </c>
      <c r="N107" s="515" t="s">
        <v>149</v>
      </c>
      <c r="O107" s="515" t="s">
        <v>149</v>
      </c>
      <c r="P107" s="515" t="s">
        <v>149</v>
      </c>
      <c r="Q107" s="515" t="s">
        <v>149</v>
      </c>
      <c r="R107" s="515" t="s">
        <v>149</v>
      </c>
      <c r="S107" s="515" t="s">
        <v>149</v>
      </c>
    </row>
  </sheetData>
  <mergeCells count="136">
    <mergeCell ref="R47:R53"/>
    <mergeCell ref="S47:S53"/>
    <mergeCell ref="I47:I53"/>
    <mergeCell ref="J47:J53"/>
    <mergeCell ref="K47:K53"/>
    <mergeCell ref="L47:L53"/>
    <mergeCell ref="M47:M53"/>
    <mergeCell ref="N47:N53"/>
    <mergeCell ref="O47:O53"/>
    <mergeCell ref="P47:P53"/>
    <mergeCell ref="Q47:Q53"/>
    <mergeCell ref="A94:F94"/>
    <mergeCell ref="G94:S94"/>
    <mergeCell ref="A95:F95"/>
    <mergeCell ref="G95:S95"/>
    <mergeCell ref="A91:F91"/>
    <mergeCell ref="G91:S91"/>
    <mergeCell ref="A92:F92"/>
    <mergeCell ref="G92:S92"/>
    <mergeCell ref="A93:F93"/>
    <mergeCell ref="G93:S93"/>
    <mergeCell ref="A89:F89"/>
    <mergeCell ref="G89:S89"/>
    <mergeCell ref="A90:F90"/>
    <mergeCell ref="G90:S90"/>
    <mergeCell ref="N15:N21"/>
    <mergeCell ref="O15:O21"/>
    <mergeCell ref="P15:P21"/>
    <mergeCell ref="Q15:Q21"/>
    <mergeCell ref="R15:R21"/>
    <mergeCell ref="S15:S21"/>
    <mergeCell ref="I15:I21"/>
    <mergeCell ref="J15:J21"/>
    <mergeCell ref="K15:K21"/>
    <mergeCell ref="L15:L21"/>
    <mergeCell ref="M15:M21"/>
    <mergeCell ref="I23:I29"/>
    <mergeCell ref="J23:J29"/>
    <mergeCell ref="K23:K29"/>
    <mergeCell ref="L23:L29"/>
    <mergeCell ref="M23:M29"/>
    <mergeCell ref="N23:N29"/>
    <mergeCell ref="O23:O29"/>
    <mergeCell ref="P23:P29"/>
    <mergeCell ref="Q23:Q29"/>
    <mergeCell ref="R23:R29"/>
    <mergeCell ref="S23:S29"/>
    <mergeCell ref="J4:L5"/>
    <mergeCell ref="M4:N4"/>
    <mergeCell ref="O4:R4"/>
    <mergeCell ref="S4:S5"/>
    <mergeCell ref="L7:L13"/>
    <mergeCell ref="M7:M13"/>
    <mergeCell ref="A3:I3"/>
    <mergeCell ref="A4:A5"/>
    <mergeCell ref="B4:D5"/>
    <mergeCell ref="E4:E5"/>
    <mergeCell ref="F4:G4"/>
    <mergeCell ref="I4:I5"/>
    <mergeCell ref="I7:I13"/>
    <mergeCell ref="J7:J13"/>
    <mergeCell ref="K7:K13"/>
    <mergeCell ref="O7:O13"/>
    <mergeCell ref="P7:P13"/>
    <mergeCell ref="Q7:Q13"/>
    <mergeCell ref="R7:R13"/>
    <mergeCell ref="S7:S13"/>
    <mergeCell ref="N7:N13"/>
    <mergeCell ref="A96:F96"/>
    <mergeCell ref="G96:S96"/>
    <mergeCell ref="R31:R37"/>
    <mergeCell ref="S31:S37"/>
    <mergeCell ref="R39:R45"/>
    <mergeCell ref="S39:S45"/>
    <mergeCell ref="I39:I45"/>
    <mergeCell ref="J39:J45"/>
    <mergeCell ref="K39:K45"/>
    <mergeCell ref="L39:L45"/>
    <mergeCell ref="M39:M45"/>
    <mergeCell ref="N39:N45"/>
    <mergeCell ref="O39:O45"/>
    <mergeCell ref="P39:P45"/>
    <mergeCell ref="Q39:Q45"/>
    <mergeCell ref="I31:I37"/>
    <mergeCell ref="J31:J37"/>
    <mergeCell ref="K31:K37"/>
    <mergeCell ref="L31:L37"/>
    <mergeCell ref="M31:M37"/>
    <mergeCell ref="N31:N37"/>
    <mergeCell ref="O31:O37"/>
    <mergeCell ref="P31:P37"/>
    <mergeCell ref="Q31:Q37"/>
    <mergeCell ref="R55:R61"/>
    <mergeCell ref="S55:S61"/>
    <mergeCell ref="I55:I61"/>
    <mergeCell ref="J55:J61"/>
    <mergeCell ref="K55:K61"/>
    <mergeCell ref="L55:L61"/>
    <mergeCell ref="M55:M61"/>
    <mergeCell ref="N55:N61"/>
    <mergeCell ref="O55:O61"/>
    <mergeCell ref="P55:P61"/>
    <mergeCell ref="Q55:Q61"/>
    <mergeCell ref="R63:R69"/>
    <mergeCell ref="S63:S69"/>
    <mergeCell ref="I71:I77"/>
    <mergeCell ref="J71:J77"/>
    <mergeCell ref="K71:K77"/>
    <mergeCell ref="L71:L77"/>
    <mergeCell ref="M71:M77"/>
    <mergeCell ref="N71:N77"/>
    <mergeCell ref="O71:O77"/>
    <mergeCell ref="P71:P77"/>
    <mergeCell ref="Q71:Q77"/>
    <mergeCell ref="R71:R77"/>
    <mergeCell ref="S71:S77"/>
    <mergeCell ref="I63:I69"/>
    <mergeCell ref="J63:J69"/>
    <mergeCell ref="K63:K69"/>
    <mergeCell ref="L63:L69"/>
    <mergeCell ref="M63:M69"/>
    <mergeCell ref="N63:N69"/>
    <mergeCell ref="O63:O69"/>
    <mergeCell ref="P63:P69"/>
    <mergeCell ref="Q63:Q69"/>
    <mergeCell ref="R79:R85"/>
    <mergeCell ref="S79:S85"/>
    <mergeCell ref="I79:I85"/>
    <mergeCell ref="J79:J85"/>
    <mergeCell ref="K79:K85"/>
    <mergeCell ref="L79:L85"/>
    <mergeCell ref="M79:M85"/>
    <mergeCell ref="N79:N85"/>
    <mergeCell ref="O79:O85"/>
    <mergeCell ref="P79:P85"/>
    <mergeCell ref="Q79:Q85"/>
  </mergeCells>
  <hyperlinks>
    <hyperlink ref="A103" r:id="rId1" xr:uid="{F05721B1-7ACD-4B66-B025-9D1E45E9D97F}"/>
    <hyperlink ref="H103" r:id="rId2" xr:uid="{288362F5-0F51-4EE2-9D19-705417661E7F}"/>
    <hyperlink ref="A106" r:id="rId3" xr:uid="{48958F2B-A291-4D38-9BE3-35DBDC8BC918}"/>
    <hyperlink ref="H106" r:id="rId4" xr:uid="{77C51215-4626-4B5B-9135-F82EBE8F965A}"/>
  </hyperlinks>
  <pageMargins left="0.7" right="0.7" top="0.75" bottom="0.75" header="0.3" footer="0.3"/>
  <drawing r:id="rId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2C91D-CB09-4F5C-ADDF-FFC5738D27F6}">
  <dimension ref="A1:P102"/>
  <sheetViews>
    <sheetView topLeftCell="A66" workbookViewId="0">
      <selection activeCell="H74" sqref="H74"/>
    </sheetView>
  </sheetViews>
  <sheetFormatPr defaultRowHeight="15"/>
  <cols>
    <col min="1" max="1" width="60.28515625" customWidth="1"/>
    <col min="2" max="2" width="7.7109375" customWidth="1"/>
    <col min="3" max="3" width="6.5703125" customWidth="1"/>
    <col min="4" max="4" width="5.42578125" customWidth="1"/>
    <col min="5" max="5" width="6" customWidth="1"/>
    <col min="9" max="9" width="26.42578125" customWidth="1"/>
  </cols>
  <sheetData>
    <row r="1" spans="1:16" ht="24.75">
      <c r="A1" s="529" t="s">
        <v>148</v>
      </c>
      <c r="B1" s="530" t="s">
        <v>129</v>
      </c>
      <c r="C1" s="530"/>
      <c r="D1" s="515" t="s">
        <v>149</v>
      </c>
      <c r="E1" s="515" t="s">
        <v>149</v>
      </c>
      <c r="F1" s="515" t="s">
        <v>149</v>
      </c>
      <c r="G1" s="515" t="s">
        <v>149</v>
      </c>
      <c r="H1" s="515" t="s">
        <v>149</v>
      </c>
      <c r="I1" s="515" t="s">
        <v>149</v>
      </c>
      <c r="J1" s="515" t="s">
        <v>149</v>
      </c>
      <c r="K1" s="515" t="s">
        <v>149</v>
      </c>
      <c r="L1" s="515" t="s">
        <v>149</v>
      </c>
      <c r="M1" s="515" t="s">
        <v>149</v>
      </c>
      <c r="N1" s="515" t="s">
        <v>149</v>
      </c>
      <c r="O1" s="515" t="s">
        <v>149</v>
      </c>
      <c r="P1" s="515" t="s">
        <v>149</v>
      </c>
    </row>
    <row r="2" spans="1:16" ht="24.75">
      <c r="A2" s="515" t="s">
        <v>149</v>
      </c>
      <c r="B2" s="529" t="s">
        <v>149</v>
      </c>
      <c r="C2" s="529" t="s">
        <v>149</v>
      </c>
      <c r="D2" s="529" t="s">
        <v>149</v>
      </c>
      <c r="E2" s="529" t="s">
        <v>149</v>
      </c>
      <c r="F2" s="515" t="s">
        <v>149</v>
      </c>
      <c r="G2" s="515" t="s">
        <v>149</v>
      </c>
      <c r="H2" s="515" t="s">
        <v>149</v>
      </c>
      <c r="I2" s="515" t="s">
        <v>149</v>
      </c>
      <c r="J2" s="515" t="s">
        <v>149</v>
      </c>
      <c r="K2" s="515" t="s">
        <v>149</v>
      </c>
      <c r="L2" s="515" t="s">
        <v>149</v>
      </c>
      <c r="M2" s="515" t="s">
        <v>149</v>
      </c>
      <c r="N2" s="515" t="s">
        <v>149</v>
      </c>
      <c r="O2" s="515" t="s">
        <v>149</v>
      </c>
      <c r="P2" s="515" t="s">
        <v>149</v>
      </c>
    </row>
    <row r="3" spans="1:16" ht="15.75">
      <c r="A3" s="1163" t="s">
        <v>129</v>
      </c>
      <c r="B3" s="1164"/>
      <c r="C3" s="1164"/>
      <c r="D3" s="1164"/>
      <c r="E3" s="1164"/>
      <c r="F3" s="1164"/>
      <c r="G3" s="1164"/>
      <c r="H3" s="1164"/>
      <c r="I3" s="1164"/>
      <c r="J3" s="531" t="s">
        <v>149</v>
      </c>
      <c r="K3" s="531" t="s">
        <v>149</v>
      </c>
      <c r="L3" s="531" t="s">
        <v>149</v>
      </c>
      <c r="M3" s="531" t="s">
        <v>149</v>
      </c>
      <c r="N3" s="531" t="s">
        <v>149</v>
      </c>
      <c r="O3" s="531" t="s">
        <v>149</v>
      </c>
      <c r="P3" s="532" t="s">
        <v>149</v>
      </c>
    </row>
    <row r="4" spans="1:16" ht="15" customHeight="1">
      <c r="A4" s="1293" t="s">
        <v>151</v>
      </c>
      <c r="B4" s="1006" t="s">
        <v>152</v>
      </c>
      <c r="C4" s="1007"/>
      <c r="D4" s="1008"/>
      <c r="E4" s="1015" t="s">
        <v>153</v>
      </c>
      <c r="F4" s="1013" t="s">
        <v>153</v>
      </c>
      <c r="G4" s="1014"/>
      <c r="H4" s="599" t="s">
        <v>154</v>
      </c>
      <c r="I4" s="1015" t="s">
        <v>339</v>
      </c>
      <c r="J4" s="1017" t="s">
        <v>152</v>
      </c>
      <c r="K4" s="1007"/>
      <c r="L4" s="1008"/>
      <c r="M4" s="1491" t="s">
        <v>154</v>
      </c>
      <c r="N4" s="1492"/>
      <c r="O4" s="623" t="s">
        <v>156</v>
      </c>
      <c r="P4" s="1493" t="s">
        <v>157</v>
      </c>
    </row>
    <row r="5" spans="1:16">
      <c r="A5" s="1005"/>
      <c r="B5" s="1009"/>
      <c r="C5" s="1010"/>
      <c r="D5" s="1011"/>
      <c r="E5" s="1012"/>
      <c r="F5" s="596" t="s">
        <v>158</v>
      </c>
      <c r="G5" s="596" t="s">
        <v>159</v>
      </c>
      <c r="H5" s="596" t="s">
        <v>158</v>
      </c>
      <c r="I5" s="1012"/>
      <c r="J5" s="1490"/>
      <c r="K5" s="1010"/>
      <c r="L5" s="1011"/>
      <c r="M5" s="624" t="s">
        <v>158</v>
      </c>
      <c r="N5" s="624" t="s">
        <v>159</v>
      </c>
      <c r="O5" s="624" t="s">
        <v>567</v>
      </c>
      <c r="P5" s="1494"/>
    </row>
    <row r="6" spans="1:16">
      <c r="A6" s="542" t="s">
        <v>149</v>
      </c>
      <c r="B6" s="542" t="s">
        <v>149</v>
      </c>
      <c r="C6" s="542" t="s">
        <v>149</v>
      </c>
      <c r="D6" s="542" t="s">
        <v>149</v>
      </c>
      <c r="E6" s="542" t="s">
        <v>149</v>
      </c>
      <c r="F6" s="542" t="s">
        <v>149</v>
      </c>
      <c r="G6" s="542" t="s">
        <v>149</v>
      </c>
      <c r="H6" s="542" t="s">
        <v>149</v>
      </c>
      <c r="I6" s="703"/>
      <c r="J6" s="710"/>
      <c r="K6" s="710"/>
      <c r="L6" s="710"/>
      <c r="M6" s="699" t="s">
        <v>149</v>
      </c>
      <c r="N6" s="699" t="s">
        <v>149</v>
      </c>
      <c r="O6" s="699" t="s">
        <v>149</v>
      </c>
      <c r="P6" s="699" t="s">
        <v>149</v>
      </c>
    </row>
    <row r="7" spans="1:16">
      <c r="A7" s="561" t="s">
        <v>175</v>
      </c>
      <c r="B7" s="583" t="s">
        <v>168</v>
      </c>
      <c r="C7" s="584">
        <v>428</v>
      </c>
      <c r="D7" s="584" t="s">
        <v>169</v>
      </c>
      <c r="E7" s="562" t="s">
        <v>170</v>
      </c>
      <c r="F7" s="545">
        <v>45480</v>
      </c>
      <c r="G7" s="546">
        <v>45481</v>
      </c>
      <c r="H7" s="547">
        <v>45484</v>
      </c>
      <c r="I7" s="1487" t="s">
        <v>568</v>
      </c>
      <c r="J7" s="1469" t="s">
        <v>569</v>
      </c>
      <c r="K7" s="1472">
        <v>428</v>
      </c>
      <c r="L7" s="1475" t="s">
        <v>179</v>
      </c>
      <c r="M7" s="1460">
        <v>45493</v>
      </c>
      <c r="N7" s="1460">
        <f>SUM(M7+1)</f>
        <v>45494</v>
      </c>
      <c r="O7" s="1460">
        <f>SUM(M7+8)</f>
        <v>45501</v>
      </c>
      <c r="P7" s="700" t="s">
        <v>149</v>
      </c>
    </row>
    <row r="8" spans="1:16">
      <c r="A8" s="585" t="s">
        <v>175</v>
      </c>
      <c r="B8" s="584" t="s">
        <v>168</v>
      </c>
      <c r="C8" s="584">
        <v>428</v>
      </c>
      <c r="D8" s="584" t="s">
        <v>169</v>
      </c>
      <c r="E8" s="563" t="s">
        <v>176</v>
      </c>
      <c r="F8" s="586">
        <v>45483</v>
      </c>
      <c r="G8" s="548">
        <v>45483</v>
      </c>
      <c r="H8" s="549">
        <v>45484</v>
      </c>
      <c r="I8" s="1488"/>
      <c r="J8" s="1470"/>
      <c r="K8" s="1473"/>
      <c r="L8" s="1476"/>
      <c r="M8" s="1461"/>
      <c r="N8" s="1461"/>
      <c r="O8" s="1461"/>
      <c r="P8" s="701" t="s">
        <v>149</v>
      </c>
    </row>
    <row r="9" spans="1:16">
      <c r="A9" s="555" t="s">
        <v>228</v>
      </c>
      <c r="B9" s="587" t="s">
        <v>178</v>
      </c>
      <c r="C9" s="588">
        <v>425</v>
      </c>
      <c r="D9" s="588" t="s">
        <v>179</v>
      </c>
      <c r="E9" s="554" t="s">
        <v>180</v>
      </c>
      <c r="F9" s="550">
        <v>45480</v>
      </c>
      <c r="G9" s="551">
        <v>45481</v>
      </c>
      <c r="H9" s="552">
        <v>45484</v>
      </c>
      <c r="I9" s="1488"/>
      <c r="J9" s="1470"/>
      <c r="K9" s="1473"/>
      <c r="L9" s="1476"/>
      <c r="M9" s="1461"/>
      <c r="N9" s="1461"/>
      <c r="O9" s="1461"/>
      <c r="P9" s="701" t="s">
        <v>149</v>
      </c>
    </row>
    <row r="10" spans="1:16">
      <c r="A10" s="494" t="s">
        <v>570</v>
      </c>
      <c r="B10" s="605" t="s">
        <v>182</v>
      </c>
      <c r="C10" s="605">
        <v>426</v>
      </c>
      <c r="D10" s="605" t="s">
        <v>179</v>
      </c>
      <c r="E10" s="554" t="s">
        <v>180</v>
      </c>
      <c r="F10" s="550">
        <v>45481</v>
      </c>
      <c r="G10" s="551">
        <v>45482</v>
      </c>
      <c r="H10" s="552">
        <v>45483</v>
      </c>
      <c r="I10" s="1488"/>
      <c r="J10" s="1470"/>
      <c r="K10" s="1473"/>
      <c r="L10" s="1476"/>
      <c r="M10" s="1461"/>
      <c r="N10" s="1461"/>
      <c r="O10" s="1461"/>
      <c r="P10" s="701" t="s">
        <v>149</v>
      </c>
    </row>
    <row r="11" spans="1:16">
      <c r="A11" s="555" t="s">
        <v>512</v>
      </c>
      <c r="B11" s="587" t="s">
        <v>184</v>
      </c>
      <c r="C11" s="588">
        <v>428</v>
      </c>
      <c r="D11" s="588" t="s">
        <v>169</v>
      </c>
      <c r="E11" s="554" t="s">
        <v>180</v>
      </c>
      <c r="F11" s="550">
        <v>45485</v>
      </c>
      <c r="G11" s="551">
        <v>45486</v>
      </c>
      <c r="H11" s="550">
        <v>45487</v>
      </c>
      <c r="I11" s="1488"/>
      <c r="J11" s="1470"/>
      <c r="K11" s="1473"/>
      <c r="L11" s="1476"/>
      <c r="M11" s="1461"/>
      <c r="N11" s="1461"/>
      <c r="O11" s="1461"/>
      <c r="P11" s="701" t="s">
        <v>149</v>
      </c>
    </row>
    <row r="12" spans="1:16">
      <c r="A12" s="680" t="s">
        <v>571</v>
      </c>
      <c r="B12" s="604" t="s">
        <v>186</v>
      </c>
      <c r="C12" s="605">
        <v>428</v>
      </c>
      <c r="D12" s="605" t="s">
        <v>169</v>
      </c>
      <c r="E12" s="564" t="s">
        <v>187</v>
      </c>
      <c r="F12" s="558">
        <v>45481</v>
      </c>
      <c r="G12" s="619">
        <v>45481</v>
      </c>
      <c r="H12" s="651">
        <v>45482</v>
      </c>
      <c r="I12" s="1488"/>
      <c r="J12" s="1470"/>
      <c r="K12" s="1473"/>
      <c r="L12" s="1476"/>
      <c r="M12" s="1461"/>
      <c r="N12" s="1461"/>
      <c r="O12" s="1461"/>
      <c r="P12" s="701" t="s">
        <v>149</v>
      </c>
    </row>
    <row r="13" spans="1:16">
      <c r="A13" s="559" t="s">
        <v>228</v>
      </c>
      <c r="B13" s="665" t="s">
        <v>178</v>
      </c>
      <c r="C13" s="666">
        <v>425</v>
      </c>
      <c r="D13" s="667" t="s">
        <v>179</v>
      </c>
      <c r="E13" s="565" t="s">
        <v>187</v>
      </c>
      <c r="F13" s="560">
        <v>45483</v>
      </c>
      <c r="G13" s="620">
        <v>45484</v>
      </c>
      <c r="H13" s="652">
        <v>45484</v>
      </c>
      <c r="I13" s="1489"/>
      <c r="J13" s="1471"/>
      <c r="K13" s="1474"/>
      <c r="L13" s="1477"/>
      <c r="M13" s="1462"/>
      <c r="N13" s="1462"/>
      <c r="O13" s="1462"/>
      <c r="P13" s="702" t="s">
        <v>149</v>
      </c>
    </row>
    <row r="14" spans="1:16">
      <c r="A14" s="542" t="s">
        <v>149</v>
      </c>
      <c r="B14" s="542" t="s">
        <v>149</v>
      </c>
      <c r="C14" s="542" t="s">
        <v>149</v>
      </c>
      <c r="D14" s="542" t="s">
        <v>149</v>
      </c>
      <c r="E14" s="542" t="s">
        <v>149</v>
      </c>
      <c r="F14" s="542" t="s">
        <v>149</v>
      </c>
      <c r="G14" s="542" t="s">
        <v>149</v>
      </c>
      <c r="H14" s="542" t="s">
        <v>149</v>
      </c>
      <c r="I14" s="703"/>
      <c r="J14" s="710"/>
      <c r="K14" s="710"/>
      <c r="L14" s="710"/>
      <c r="M14" s="699" t="s">
        <v>149</v>
      </c>
      <c r="N14" s="699" t="s">
        <v>149</v>
      </c>
      <c r="O14" s="699" t="s">
        <v>149</v>
      </c>
      <c r="P14" s="699" t="s">
        <v>149</v>
      </c>
    </row>
    <row r="15" spans="1:16">
      <c r="A15" s="712" t="s">
        <v>572</v>
      </c>
      <c r="B15" s="604" t="s">
        <v>168</v>
      </c>
      <c r="C15" s="605">
        <v>429</v>
      </c>
      <c r="D15" s="605" t="s">
        <v>169</v>
      </c>
      <c r="E15" s="562" t="s">
        <v>170</v>
      </c>
      <c r="F15" s="545">
        <v>45487</v>
      </c>
      <c r="G15" s="546">
        <v>45488</v>
      </c>
      <c r="H15" s="547">
        <v>45491</v>
      </c>
      <c r="I15" s="1466" t="s">
        <v>573</v>
      </c>
      <c r="J15" s="1469" t="s">
        <v>569</v>
      </c>
      <c r="K15" s="1472">
        <v>429</v>
      </c>
      <c r="L15" s="1475" t="s">
        <v>179</v>
      </c>
      <c r="M15" s="1460">
        <f>SUM(M7+7)</f>
        <v>45500</v>
      </c>
      <c r="N15" s="1460">
        <f>SUM(M15+1)</f>
        <v>45501</v>
      </c>
      <c r="O15" s="1460">
        <f>SUM(M15+8)</f>
        <v>45508</v>
      </c>
      <c r="P15" s="700" t="s">
        <v>149</v>
      </c>
    </row>
    <row r="16" spans="1:16">
      <c r="A16" s="711" t="s">
        <v>574</v>
      </c>
      <c r="B16" s="605" t="s">
        <v>168</v>
      </c>
      <c r="C16" s="605">
        <v>429</v>
      </c>
      <c r="D16" s="605" t="s">
        <v>169</v>
      </c>
      <c r="E16" s="563" t="s">
        <v>176</v>
      </c>
      <c r="F16" s="586">
        <v>45490</v>
      </c>
      <c r="G16" s="548">
        <v>45490</v>
      </c>
      <c r="H16" s="549">
        <v>45491</v>
      </c>
      <c r="I16" s="1467"/>
      <c r="J16" s="1470"/>
      <c r="K16" s="1473"/>
      <c r="L16" s="1476"/>
      <c r="M16" s="1461"/>
      <c r="N16" s="1461"/>
      <c r="O16" s="1461"/>
      <c r="P16" s="701" t="s">
        <v>149</v>
      </c>
    </row>
    <row r="17" spans="1:16">
      <c r="A17" s="555" t="s">
        <v>203</v>
      </c>
      <c r="B17" s="587" t="s">
        <v>178</v>
      </c>
      <c r="C17" s="588">
        <v>426</v>
      </c>
      <c r="D17" s="588" t="s">
        <v>179</v>
      </c>
      <c r="E17" s="554" t="s">
        <v>180</v>
      </c>
      <c r="F17" s="550">
        <v>45487</v>
      </c>
      <c r="G17" s="551">
        <v>45488</v>
      </c>
      <c r="H17" s="552">
        <v>45491</v>
      </c>
      <c r="I17" s="1467"/>
      <c r="J17" s="1470"/>
      <c r="K17" s="1473"/>
      <c r="L17" s="1476"/>
      <c r="M17" s="1461"/>
      <c r="N17" s="1461"/>
      <c r="O17" s="1461"/>
      <c r="P17" s="701" t="s">
        <v>149</v>
      </c>
    </row>
    <row r="18" spans="1:16">
      <c r="A18" s="494" t="s">
        <v>181</v>
      </c>
      <c r="B18" s="588" t="s">
        <v>182</v>
      </c>
      <c r="C18" s="588">
        <v>427</v>
      </c>
      <c r="D18" s="588" t="s">
        <v>179</v>
      </c>
      <c r="E18" s="554" t="s">
        <v>180</v>
      </c>
      <c r="F18" s="550">
        <v>45488</v>
      </c>
      <c r="G18" s="551">
        <v>45489</v>
      </c>
      <c r="H18" s="552">
        <v>45490</v>
      </c>
      <c r="I18" s="1467"/>
      <c r="J18" s="1470"/>
      <c r="K18" s="1473"/>
      <c r="L18" s="1476"/>
      <c r="M18" s="1461"/>
      <c r="N18" s="1461"/>
      <c r="O18" s="1461"/>
      <c r="P18" s="701" t="s">
        <v>149</v>
      </c>
    </row>
    <row r="19" spans="1:16">
      <c r="A19" s="698" t="s">
        <v>575</v>
      </c>
      <c r="B19" s="604" t="s">
        <v>184</v>
      </c>
      <c r="C19" s="605">
        <v>429</v>
      </c>
      <c r="D19" s="605" t="s">
        <v>169</v>
      </c>
      <c r="E19" s="554" t="s">
        <v>180</v>
      </c>
      <c r="F19" s="550">
        <v>45492</v>
      </c>
      <c r="G19" s="551">
        <v>45493</v>
      </c>
      <c r="H19" s="552">
        <v>45494</v>
      </c>
      <c r="I19" s="1467"/>
      <c r="J19" s="1470"/>
      <c r="K19" s="1473"/>
      <c r="L19" s="1476"/>
      <c r="M19" s="1461"/>
      <c r="N19" s="1461"/>
      <c r="O19" s="1461"/>
      <c r="P19" s="701" t="s">
        <v>149</v>
      </c>
    </row>
    <row r="20" spans="1:16">
      <c r="A20" s="556" t="s">
        <v>199</v>
      </c>
      <c r="B20" s="589" t="s">
        <v>186</v>
      </c>
      <c r="C20" s="590">
        <v>429</v>
      </c>
      <c r="D20" s="590" t="s">
        <v>169</v>
      </c>
      <c r="E20" s="564" t="s">
        <v>187</v>
      </c>
      <c r="F20" s="558">
        <v>45488</v>
      </c>
      <c r="G20" s="619">
        <v>45488</v>
      </c>
      <c r="H20" s="651">
        <v>45489</v>
      </c>
      <c r="I20" s="1467"/>
      <c r="J20" s="1470"/>
      <c r="K20" s="1473"/>
      <c r="L20" s="1476"/>
      <c r="M20" s="1461"/>
      <c r="N20" s="1461"/>
      <c r="O20" s="1461"/>
      <c r="P20" s="701" t="s">
        <v>149</v>
      </c>
    </row>
    <row r="21" spans="1:16">
      <c r="A21" s="559" t="s">
        <v>576</v>
      </c>
      <c r="B21" s="589" t="s">
        <v>178</v>
      </c>
      <c r="C21" s="590">
        <v>426</v>
      </c>
      <c r="D21" s="590" t="s">
        <v>179</v>
      </c>
      <c r="E21" s="565" t="s">
        <v>187</v>
      </c>
      <c r="F21" s="560">
        <v>45490</v>
      </c>
      <c r="G21" s="620">
        <v>45491</v>
      </c>
      <c r="H21" s="652">
        <v>45491</v>
      </c>
      <c r="I21" s="1468"/>
      <c r="J21" s="1471"/>
      <c r="K21" s="1474"/>
      <c r="L21" s="1477"/>
      <c r="M21" s="1462"/>
      <c r="N21" s="1462"/>
      <c r="O21" s="1462"/>
      <c r="P21" s="702" t="s">
        <v>149</v>
      </c>
    </row>
    <row r="22" spans="1:16">
      <c r="A22" s="556" t="s">
        <v>149</v>
      </c>
      <c r="B22" s="557" t="s">
        <v>149</v>
      </c>
      <c r="C22" s="557" t="s">
        <v>149</v>
      </c>
      <c r="D22" s="557" t="s">
        <v>149</v>
      </c>
      <c r="E22" s="557" t="s">
        <v>149</v>
      </c>
      <c r="F22" s="557" t="s">
        <v>149</v>
      </c>
      <c r="G22" s="557" t="s">
        <v>149</v>
      </c>
      <c r="H22" s="557" t="s">
        <v>149</v>
      </c>
      <c r="I22" s="703"/>
      <c r="J22" s="710"/>
      <c r="K22" s="710"/>
      <c r="L22" s="710"/>
      <c r="M22" s="699"/>
      <c r="N22" s="699"/>
      <c r="O22" s="699"/>
      <c r="P22" s="699" t="s">
        <v>149</v>
      </c>
    </row>
    <row r="23" spans="1:16">
      <c r="A23" s="561" t="s">
        <v>577</v>
      </c>
      <c r="B23" s="604" t="s">
        <v>168</v>
      </c>
      <c r="C23" s="605">
        <v>430</v>
      </c>
      <c r="D23" s="605" t="s">
        <v>169</v>
      </c>
      <c r="E23" s="562" t="s">
        <v>170</v>
      </c>
      <c r="F23" s="545">
        <v>45494</v>
      </c>
      <c r="G23" s="546">
        <v>45495</v>
      </c>
      <c r="H23" s="547">
        <v>45498</v>
      </c>
      <c r="I23" s="1466" t="s">
        <v>578</v>
      </c>
      <c r="J23" s="1469" t="s">
        <v>569</v>
      </c>
      <c r="K23" s="1472">
        <v>430</v>
      </c>
      <c r="L23" s="1475" t="s">
        <v>179</v>
      </c>
      <c r="M23" s="1460">
        <f>SUM(M15+7)</f>
        <v>45507</v>
      </c>
      <c r="N23" s="1460">
        <f>SUM(M23+1)</f>
        <v>45508</v>
      </c>
      <c r="O23" s="1460">
        <f>SUM(M23+8)</f>
        <v>45515</v>
      </c>
      <c r="P23" s="1463" t="s">
        <v>149</v>
      </c>
    </row>
    <row r="24" spans="1:16">
      <c r="A24" s="714" t="s">
        <v>579</v>
      </c>
      <c r="B24" s="605" t="s">
        <v>168</v>
      </c>
      <c r="C24" s="605">
        <v>430</v>
      </c>
      <c r="D24" s="605" t="s">
        <v>169</v>
      </c>
      <c r="E24" s="563" t="s">
        <v>176</v>
      </c>
      <c r="F24" s="586">
        <v>45497</v>
      </c>
      <c r="G24" s="548">
        <v>45497</v>
      </c>
      <c r="H24" s="549">
        <v>45498</v>
      </c>
      <c r="I24" s="1467"/>
      <c r="J24" s="1470"/>
      <c r="K24" s="1473"/>
      <c r="L24" s="1476"/>
      <c r="M24" s="1461"/>
      <c r="N24" s="1461"/>
      <c r="O24" s="1461"/>
      <c r="P24" s="1464"/>
    </row>
    <row r="25" spans="1:16">
      <c r="A25" s="555" t="s">
        <v>215</v>
      </c>
      <c r="B25" s="587" t="s">
        <v>178</v>
      </c>
      <c r="C25" s="588">
        <v>427</v>
      </c>
      <c r="D25" s="588" t="s">
        <v>179</v>
      </c>
      <c r="E25" s="554" t="s">
        <v>180</v>
      </c>
      <c r="F25" s="550">
        <v>45494</v>
      </c>
      <c r="G25" s="551">
        <v>45495</v>
      </c>
      <c r="H25" s="552">
        <v>45498</v>
      </c>
      <c r="I25" s="1467"/>
      <c r="J25" s="1470"/>
      <c r="K25" s="1473"/>
      <c r="L25" s="1476"/>
      <c r="M25" s="1461"/>
      <c r="N25" s="1461"/>
      <c r="O25" s="1461"/>
      <c r="P25" s="1464"/>
    </row>
    <row r="26" spans="1:16">
      <c r="A26" s="698" t="s">
        <v>575</v>
      </c>
      <c r="B26" s="605" t="s">
        <v>182</v>
      </c>
      <c r="C26" s="605">
        <v>428</v>
      </c>
      <c r="D26" s="605" t="s">
        <v>179</v>
      </c>
      <c r="E26" s="554" t="s">
        <v>180</v>
      </c>
      <c r="F26" s="550">
        <v>45495</v>
      </c>
      <c r="G26" s="551">
        <v>45496</v>
      </c>
      <c r="H26" s="552">
        <v>45497</v>
      </c>
      <c r="I26" s="1467"/>
      <c r="J26" s="1470"/>
      <c r="K26" s="1473"/>
      <c r="L26" s="1476"/>
      <c r="M26" s="1461"/>
      <c r="N26" s="1461"/>
      <c r="O26" s="1461"/>
      <c r="P26" s="1464"/>
    </row>
    <row r="27" spans="1:16">
      <c r="A27" s="555" t="s">
        <v>198</v>
      </c>
      <c r="B27" s="587" t="s">
        <v>184</v>
      </c>
      <c r="C27" s="588">
        <v>430</v>
      </c>
      <c r="D27" s="588" t="s">
        <v>169</v>
      </c>
      <c r="E27" s="554" t="s">
        <v>180</v>
      </c>
      <c r="F27" s="550">
        <v>45499</v>
      </c>
      <c r="G27" s="551">
        <v>45500</v>
      </c>
      <c r="H27" s="552">
        <v>45501</v>
      </c>
      <c r="I27" s="1467"/>
      <c r="J27" s="1470"/>
      <c r="K27" s="1473"/>
      <c r="L27" s="1476"/>
      <c r="M27" s="1461"/>
      <c r="N27" s="1461"/>
      <c r="O27" s="1461"/>
      <c r="P27" s="1464"/>
    </row>
    <row r="28" spans="1:16">
      <c r="A28" s="556" t="s">
        <v>233</v>
      </c>
      <c r="B28" s="589" t="s">
        <v>186</v>
      </c>
      <c r="C28" s="590">
        <v>430</v>
      </c>
      <c r="D28" s="590" t="s">
        <v>169</v>
      </c>
      <c r="E28" s="564" t="s">
        <v>187</v>
      </c>
      <c r="F28" s="558">
        <v>45495</v>
      </c>
      <c r="G28" s="619">
        <v>45495</v>
      </c>
      <c r="H28" s="651">
        <v>45496</v>
      </c>
      <c r="I28" s="1467"/>
      <c r="J28" s="1470"/>
      <c r="K28" s="1473"/>
      <c r="L28" s="1476"/>
      <c r="M28" s="1461"/>
      <c r="N28" s="1461"/>
      <c r="O28" s="1461"/>
      <c r="P28" s="1464"/>
    </row>
    <row r="29" spans="1:16">
      <c r="A29" s="559" t="s">
        <v>215</v>
      </c>
      <c r="B29" s="589" t="s">
        <v>178</v>
      </c>
      <c r="C29" s="590">
        <v>427</v>
      </c>
      <c r="D29" s="590" t="s">
        <v>179</v>
      </c>
      <c r="E29" s="565" t="s">
        <v>187</v>
      </c>
      <c r="F29" s="560">
        <v>45497</v>
      </c>
      <c r="G29" s="620">
        <v>45498</v>
      </c>
      <c r="H29" s="652">
        <v>45498</v>
      </c>
      <c r="I29" s="1468"/>
      <c r="J29" s="1471"/>
      <c r="K29" s="1474"/>
      <c r="L29" s="1477"/>
      <c r="M29" s="1462"/>
      <c r="N29" s="1462"/>
      <c r="O29" s="1462"/>
      <c r="P29" s="1465"/>
    </row>
    <row r="30" spans="1:16">
      <c r="A30" s="104"/>
      <c r="B30" s="94"/>
      <c r="C30" s="94"/>
      <c r="D30" s="94"/>
      <c r="E30" s="94"/>
      <c r="F30" s="96"/>
      <c r="G30" s="96"/>
      <c r="H30" s="96"/>
      <c r="I30" s="703"/>
      <c r="J30" s="710"/>
      <c r="K30" s="710"/>
      <c r="L30" s="710"/>
      <c r="M30" s="699"/>
      <c r="N30" s="699"/>
      <c r="O30" s="699"/>
      <c r="P30" s="699" t="s">
        <v>149</v>
      </c>
    </row>
    <row r="31" spans="1:16">
      <c r="A31" s="74" t="s">
        <v>580</v>
      </c>
      <c r="B31" s="393" t="s">
        <v>168</v>
      </c>
      <c r="C31" s="393">
        <f>C23+1</f>
        <v>431</v>
      </c>
      <c r="D31" s="393" t="s">
        <v>169</v>
      </c>
      <c r="E31" s="69" t="s">
        <v>170</v>
      </c>
      <c r="F31" s="398">
        <f>F23+7</f>
        <v>45501</v>
      </c>
      <c r="G31" s="397">
        <f>F31+1</f>
        <v>45502</v>
      </c>
      <c r="H31" s="401">
        <f>F31+4</f>
        <v>45505</v>
      </c>
      <c r="I31" s="1466" t="s">
        <v>189</v>
      </c>
      <c r="J31" s="1469" t="s">
        <v>569</v>
      </c>
      <c r="K31" s="1472">
        <v>431</v>
      </c>
      <c r="L31" s="1475" t="s">
        <v>179</v>
      </c>
      <c r="M31" s="1460">
        <f>SUM(M23+7)</f>
        <v>45514</v>
      </c>
      <c r="N31" s="1460">
        <f>SUM(M31+1)</f>
        <v>45515</v>
      </c>
      <c r="O31" s="1460">
        <f>SUM(M31+8)</f>
        <v>45522</v>
      </c>
      <c r="P31" s="1463" t="s">
        <v>149</v>
      </c>
    </row>
    <row r="32" spans="1:16">
      <c r="A32" s="331" t="s">
        <v>581</v>
      </c>
      <c r="B32" s="393" t="s">
        <v>168</v>
      </c>
      <c r="C32" s="393">
        <f>C24+1</f>
        <v>431</v>
      </c>
      <c r="D32" s="393" t="s">
        <v>169</v>
      </c>
      <c r="E32" s="77" t="s">
        <v>176</v>
      </c>
      <c r="F32" s="334">
        <f>F24+7</f>
        <v>45504</v>
      </c>
      <c r="G32" s="335">
        <f t="shared" ref="G32" si="0">F32+1</f>
        <v>45505</v>
      </c>
      <c r="H32" s="336">
        <f>F32+1</f>
        <v>45505</v>
      </c>
      <c r="I32" s="1467"/>
      <c r="J32" s="1470"/>
      <c r="K32" s="1473"/>
      <c r="L32" s="1476"/>
      <c r="M32" s="1461"/>
      <c r="N32" s="1461"/>
      <c r="O32" s="1461"/>
      <c r="P32" s="1464"/>
    </row>
    <row r="33" spans="1:16">
      <c r="A33" s="84" t="s">
        <v>221</v>
      </c>
      <c r="B33" s="439" t="s">
        <v>178</v>
      </c>
      <c r="C33" s="439">
        <f>C25+1</f>
        <v>428</v>
      </c>
      <c r="D33" s="439" t="s">
        <v>179</v>
      </c>
      <c r="E33" s="88" t="s">
        <v>180</v>
      </c>
      <c r="F33" s="89">
        <f>F25+7</f>
        <v>45501</v>
      </c>
      <c r="G33" s="90">
        <f>F33+1</f>
        <v>45502</v>
      </c>
      <c r="H33" s="91">
        <f>F33+4</f>
        <v>45505</v>
      </c>
      <c r="I33" s="1467"/>
      <c r="J33" s="1470"/>
      <c r="K33" s="1473"/>
      <c r="L33" s="1476"/>
      <c r="M33" s="1461"/>
      <c r="N33" s="1461"/>
      <c r="O33" s="1461"/>
      <c r="P33" s="1464"/>
    </row>
    <row r="34" spans="1:16">
      <c r="A34" s="475" t="s">
        <v>582</v>
      </c>
      <c r="B34" s="393" t="s">
        <v>182</v>
      </c>
      <c r="C34" s="393">
        <f>C26+1</f>
        <v>429</v>
      </c>
      <c r="D34" s="393" t="s">
        <v>179</v>
      </c>
      <c r="E34" s="88" t="s">
        <v>180</v>
      </c>
      <c r="F34" s="89">
        <f>F26+7</f>
        <v>45502</v>
      </c>
      <c r="G34" s="90">
        <f>F34+1</f>
        <v>45503</v>
      </c>
      <c r="H34" s="91">
        <f>F34+2</f>
        <v>45504</v>
      </c>
      <c r="I34" s="1467"/>
      <c r="J34" s="1470"/>
      <c r="K34" s="1473"/>
      <c r="L34" s="1476"/>
      <c r="M34" s="1461"/>
      <c r="N34" s="1461"/>
      <c r="O34" s="1461"/>
      <c r="P34" s="1464"/>
    </row>
    <row r="35" spans="1:16">
      <c r="A35" s="84" t="s">
        <v>217</v>
      </c>
      <c r="B35" s="439" t="s">
        <v>184</v>
      </c>
      <c r="C35" s="439">
        <f>C27+1</f>
        <v>431</v>
      </c>
      <c r="D35" s="439" t="s">
        <v>169</v>
      </c>
      <c r="E35" s="88" t="s">
        <v>180</v>
      </c>
      <c r="F35" s="89">
        <f>F27+7</f>
        <v>45506</v>
      </c>
      <c r="G35" s="90">
        <f>F35+1</f>
        <v>45507</v>
      </c>
      <c r="H35" s="89">
        <f>F35+2</f>
        <v>45508</v>
      </c>
      <c r="I35" s="1467"/>
      <c r="J35" s="1470"/>
      <c r="K35" s="1473"/>
      <c r="L35" s="1476"/>
      <c r="M35" s="1461"/>
      <c r="N35" s="1461"/>
      <c r="O35" s="1461"/>
      <c r="P35" s="1464"/>
    </row>
    <row r="36" spans="1:16">
      <c r="A36" s="104" t="s">
        <v>583</v>
      </c>
      <c r="B36" s="440" t="s">
        <v>186</v>
      </c>
      <c r="C36" s="440">
        <f>C28+1</f>
        <v>431</v>
      </c>
      <c r="D36" s="440" t="s">
        <v>169</v>
      </c>
      <c r="E36" s="95" t="s">
        <v>187</v>
      </c>
      <c r="F36" s="96">
        <v>45502</v>
      </c>
      <c r="G36" s="97">
        <f>F36</f>
        <v>45502</v>
      </c>
      <c r="H36" s="98">
        <f>F36+1</f>
        <v>45503</v>
      </c>
      <c r="I36" s="1467"/>
      <c r="J36" s="1470"/>
      <c r="K36" s="1473"/>
      <c r="L36" s="1476"/>
      <c r="M36" s="1461"/>
      <c r="N36" s="1461"/>
      <c r="O36" s="1461"/>
      <c r="P36" s="1464"/>
    </row>
    <row r="37" spans="1:16">
      <c r="A37" s="356" t="s">
        <v>177</v>
      </c>
      <c r="B37" s="440" t="s">
        <v>178</v>
      </c>
      <c r="C37" s="440">
        <f>C29+1</f>
        <v>428</v>
      </c>
      <c r="D37" s="440" t="s">
        <v>179</v>
      </c>
      <c r="E37" s="101" t="s">
        <v>187</v>
      </c>
      <c r="F37" s="102">
        <v>45504</v>
      </c>
      <c r="G37" s="103">
        <f t="shared" ref="G37" si="1">F37+1</f>
        <v>45505</v>
      </c>
      <c r="H37" s="281">
        <f>F37+1</f>
        <v>45505</v>
      </c>
      <c r="I37" s="1468"/>
      <c r="J37" s="1471"/>
      <c r="K37" s="1474"/>
      <c r="L37" s="1477"/>
      <c r="M37" s="1462"/>
      <c r="N37" s="1462"/>
      <c r="O37" s="1462"/>
      <c r="P37" s="1465"/>
    </row>
    <row r="38" spans="1:16">
      <c r="A38" s="542" t="s">
        <v>149</v>
      </c>
      <c r="B38" s="542" t="s">
        <v>149</v>
      </c>
      <c r="C38" s="542" t="s">
        <v>149</v>
      </c>
      <c r="D38" s="542" t="s">
        <v>149</v>
      </c>
      <c r="E38" s="542" t="s">
        <v>149</v>
      </c>
      <c r="F38" s="542" t="s">
        <v>149</v>
      </c>
      <c r="G38" s="542" t="s">
        <v>149</v>
      </c>
      <c r="H38" s="542" t="s">
        <v>149</v>
      </c>
      <c r="I38" s="703"/>
      <c r="J38" s="703"/>
      <c r="K38" s="703"/>
      <c r="L38" s="703"/>
      <c r="M38" s="704"/>
      <c r="N38" s="704"/>
      <c r="O38" s="704"/>
      <c r="P38" s="704"/>
    </row>
    <row r="39" spans="1:16">
      <c r="A39" s="561" t="s">
        <v>584</v>
      </c>
      <c r="B39" s="604" t="s">
        <v>168</v>
      </c>
      <c r="C39" s="605">
        <v>432</v>
      </c>
      <c r="D39" s="605" t="s">
        <v>169</v>
      </c>
      <c r="E39" s="562" t="s">
        <v>170</v>
      </c>
      <c r="F39" s="398">
        <f>F31+7</f>
        <v>45508</v>
      </c>
      <c r="G39" s="397">
        <f>F39+1</f>
        <v>45509</v>
      </c>
      <c r="H39" s="401">
        <f>F39+4</f>
        <v>45512</v>
      </c>
      <c r="I39" s="1466" t="s">
        <v>573</v>
      </c>
      <c r="J39" s="1469" t="s">
        <v>569</v>
      </c>
      <c r="K39" s="1472">
        <v>432</v>
      </c>
      <c r="L39" s="1475" t="s">
        <v>179</v>
      </c>
      <c r="M39" s="1460">
        <f>SUM(M31+7)</f>
        <v>45521</v>
      </c>
      <c r="N39" s="1460">
        <f>SUM(M39+1)</f>
        <v>45522</v>
      </c>
      <c r="O39" s="1460">
        <f>SUM(M39+8)</f>
        <v>45529</v>
      </c>
      <c r="P39" s="1463" t="s">
        <v>149</v>
      </c>
    </row>
    <row r="40" spans="1:16">
      <c r="A40" s="561" t="s">
        <v>585</v>
      </c>
      <c r="B40" s="605" t="s">
        <v>168</v>
      </c>
      <c r="C40" s="605">
        <v>432</v>
      </c>
      <c r="D40" s="605" t="s">
        <v>169</v>
      </c>
      <c r="E40" s="563" t="s">
        <v>176</v>
      </c>
      <c r="F40" s="334">
        <f>F32+7</f>
        <v>45511</v>
      </c>
      <c r="G40" s="335">
        <f t="shared" ref="G40" si="2">F40+1</f>
        <v>45512</v>
      </c>
      <c r="H40" s="336">
        <f>F40+1</f>
        <v>45512</v>
      </c>
      <c r="I40" s="1467"/>
      <c r="J40" s="1470"/>
      <c r="K40" s="1473"/>
      <c r="L40" s="1476"/>
      <c r="M40" s="1461"/>
      <c r="N40" s="1461"/>
      <c r="O40" s="1461"/>
      <c r="P40" s="1464"/>
    </row>
    <row r="41" spans="1:16">
      <c r="A41" s="555" t="s">
        <v>177</v>
      </c>
      <c r="B41" s="587" t="s">
        <v>178</v>
      </c>
      <c r="C41" s="588">
        <v>429</v>
      </c>
      <c r="D41" s="588" t="s">
        <v>179</v>
      </c>
      <c r="E41" s="554" t="s">
        <v>180</v>
      </c>
      <c r="F41" s="89">
        <f>F33+7</f>
        <v>45508</v>
      </c>
      <c r="G41" s="90">
        <f>F41+1</f>
        <v>45509</v>
      </c>
      <c r="H41" s="91">
        <f>F41+4</f>
        <v>45512</v>
      </c>
      <c r="I41" s="1467"/>
      <c r="J41" s="1470"/>
      <c r="K41" s="1473"/>
      <c r="L41" s="1476"/>
      <c r="M41" s="1461"/>
      <c r="N41" s="1461"/>
      <c r="O41" s="1461"/>
      <c r="P41" s="1464"/>
    </row>
    <row r="42" spans="1:16">
      <c r="A42" s="553" t="s">
        <v>232</v>
      </c>
      <c r="B42" s="588" t="s">
        <v>182</v>
      </c>
      <c r="C42" s="588">
        <v>430</v>
      </c>
      <c r="D42" s="588" t="s">
        <v>179</v>
      </c>
      <c r="E42" s="554" t="s">
        <v>180</v>
      </c>
      <c r="F42" s="89">
        <f>F34+7</f>
        <v>45509</v>
      </c>
      <c r="G42" s="90">
        <f>F42+1</f>
        <v>45510</v>
      </c>
      <c r="H42" s="91">
        <f>F42+2</f>
        <v>45511</v>
      </c>
      <c r="I42" s="1467"/>
      <c r="J42" s="1470"/>
      <c r="K42" s="1473"/>
      <c r="L42" s="1476"/>
      <c r="M42" s="1461"/>
      <c r="N42" s="1461"/>
      <c r="O42" s="1461"/>
      <c r="P42" s="1464"/>
    </row>
    <row r="43" spans="1:16">
      <c r="A43" s="555" t="s">
        <v>230</v>
      </c>
      <c r="B43" s="587" t="s">
        <v>184</v>
      </c>
      <c r="C43" s="588">
        <v>432</v>
      </c>
      <c r="D43" s="588" t="s">
        <v>169</v>
      </c>
      <c r="E43" s="554" t="s">
        <v>180</v>
      </c>
      <c r="F43" s="89">
        <f>F35+7</f>
        <v>45513</v>
      </c>
      <c r="G43" s="90">
        <f>F43+1</f>
        <v>45514</v>
      </c>
      <c r="H43" s="89">
        <f>F43+2</f>
        <v>45515</v>
      </c>
      <c r="I43" s="1467"/>
      <c r="J43" s="1470"/>
      <c r="K43" s="1473"/>
      <c r="L43" s="1476"/>
      <c r="M43" s="1461"/>
      <c r="N43" s="1461"/>
      <c r="O43" s="1461"/>
      <c r="P43" s="1464"/>
    </row>
    <row r="44" spans="1:16">
      <c r="A44" s="556" t="s">
        <v>193</v>
      </c>
      <c r="B44" s="589" t="s">
        <v>186</v>
      </c>
      <c r="C44" s="590">
        <v>432</v>
      </c>
      <c r="D44" s="590" t="s">
        <v>169</v>
      </c>
      <c r="E44" s="564" t="s">
        <v>187</v>
      </c>
      <c r="F44" s="96">
        <f>SUM(F36+7)</f>
        <v>45509</v>
      </c>
      <c r="G44" s="97">
        <f>F44</f>
        <v>45509</v>
      </c>
      <c r="H44" s="98">
        <f>F44+1</f>
        <v>45510</v>
      </c>
      <c r="I44" s="1467"/>
      <c r="J44" s="1470"/>
      <c r="K44" s="1473"/>
      <c r="L44" s="1476"/>
      <c r="M44" s="1461"/>
      <c r="N44" s="1461"/>
      <c r="O44" s="1461"/>
      <c r="P44" s="1464"/>
    </row>
    <row r="45" spans="1:16">
      <c r="A45" s="559" t="s">
        <v>221</v>
      </c>
      <c r="B45" s="589" t="s">
        <v>178</v>
      </c>
      <c r="C45" s="590">
        <v>429</v>
      </c>
      <c r="D45" s="590" t="s">
        <v>179</v>
      </c>
      <c r="E45" s="565" t="s">
        <v>187</v>
      </c>
      <c r="F45" s="102">
        <f>SUM(F37+7)</f>
        <v>45511</v>
      </c>
      <c r="G45" s="103">
        <f t="shared" ref="G45" si="3">F45+1</f>
        <v>45512</v>
      </c>
      <c r="H45" s="281">
        <f>F45+1</f>
        <v>45512</v>
      </c>
      <c r="I45" s="1468"/>
      <c r="J45" s="1471"/>
      <c r="K45" s="1474"/>
      <c r="L45" s="1477"/>
      <c r="M45" s="1462"/>
      <c r="N45" s="1462"/>
      <c r="O45" s="1462"/>
      <c r="P45" s="1465"/>
    </row>
    <row r="46" spans="1:16">
      <c r="A46" s="542"/>
      <c r="B46" s="542" t="s">
        <v>149</v>
      </c>
      <c r="C46" s="542" t="s">
        <v>149</v>
      </c>
      <c r="D46" s="542" t="s">
        <v>149</v>
      </c>
      <c r="E46" s="542" t="s">
        <v>149</v>
      </c>
      <c r="F46" s="542"/>
      <c r="G46" s="542"/>
      <c r="H46" s="542"/>
      <c r="I46" s="703"/>
      <c r="J46" s="710"/>
      <c r="K46" s="710"/>
      <c r="L46" s="710"/>
      <c r="M46" s="699"/>
      <c r="N46" s="699"/>
      <c r="O46" s="699"/>
      <c r="P46" s="705"/>
    </row>
    <row r="47" spans="1:16">
      <c r="A47" s="561" t="s">
        <v>586</v>
      </c>
      <c r="B47" s="604" t="s">
        <v>168</v>
      </c>
      <c r="C47" s="393">
        <f>C39+1</f>
        <v>433</v>
      </c>
      <c r="D47" s="605" t="s">
        <v>169</v>
      </c>
      <c r="E47" s="562" t="s">
        <v>170</v>
      </c>
      <c r="F47" s="398">
        <f>F39+7</f>
        <v>45515</v>
      </c>
      <c r="G47" s="397">
        <f>F47+1</f>
        <v>45516</v>
      </c>
      <c r="H47" s="401">
        <f>F47+4</f>
        <v>45519</v>
      </c>
      <c r="I47" s="1466" t="s">
        <v>587</v>
      </c>
      <c r="J47" s="1469" t="s">
        <v>569</v>
      </c>
      <c r="K47" s="1472">
        <v>433</v>
      </c>
      <c r="L47" s="1475" t="s">
        <v>179</v>
      </c>
      <c r="M47" s="1460">
        <f>SUM(M39+7)</f>
        <v>45528</v>
      </c>
      <c r="N47" s="1460">
        <f>SUM(M47+1)</f>
        <v>45529</v>
      </c>
      <c r="O47" s="1460">
        <f>SUM(M47+8)</f>
        <v>45536</v>
      </c>
      <c r="P47" s="1463" t="s">
        <v>149</v>
      </c>
    </row>
    <row r="48" spans="1:16">
      <c r="A48" s="561" t="s">
        <v>588</v>
      </c>
      <c r="B48" s="605" t="s">
        <v>168</v>
      </c>
      <c r="C48" s="393">
        <f>C40+1</f>
        <v>433</v>
      </c>
      <c r="D48" s="605" t="s">
        <v>169</v>
      </c>
      <c r="E48" s="563" t="s">
        <v>176</v>
      </c>
      <c r="F48" s="334">
        <f>F40+7</f>
        <v>45518</v>
      </c>
      <c r="G48" s="335">
        <f t="shared" ref="G48" si="4">F48+1</f>
        <v>45519</v>
      </c>
      <c r="H48" s="336">
        <f>F48+1</f>
        <v>45519</v>
      </c>
      <c r="I48" s="1467"/>
      <c r="J48" s="1470"/>
      <c r="K48" s="1473"/>
      <c r="L48" s="1476"/>
      <c r="M48" s="1461"/>
      <c r="N48" s="1461"/>
      <c r="O48" s="1461"/>
      <c r="P48" s="1464"/>
    </row>
    <row r="49" spans="1:16">
      <c r="A49" s="555" t="s">
        <v>589</v>
      </c>
      <c r="B49" s="587" t="s">
        <v>178</v>
      </c>
      <c r="C49" s="439">
        <f>C41+1</f>
        <v>430</v>
      </c>
      <c r="D49" s="588" t="s">
        <v>179</v>
      </c>
      <c r="E49" s="554" t="s">
        <v>180</v>
      </c>
      <c r="F49" s="89">
        <f>F41+7</f>
        <v>45515</v>
      </c>
      <c r="G49" s="90">
        <f>F49+1</f>
        <v>45516</v>
      </c>
      <c r="H49" s="91">
        <f>F49+4</f>
        <v>45519</v>
      </c>
      <c r="I49" s="1467"/>
      <c r="J49" s="1470"/>
      <c r="K49" s="1473"/>
      <c r="L49" s="1476"/>
      <c r="M49" s="1461"/>
      <c r="N49" s="1461"/>
      <c r="O49" s="1461"/>
      <c r="P49" s="1464"/>
    </row>
    <row r="50" spans="1:16">
      <c r="A50" s="553" t="s">
        <v>229</v>
      </c>
      <c r="B50" s="588" t="s">
        <v>182</v>
      </c>
      <c r="C50" s="439">
        <f>C42+1</f>
        <v>431</v>
      </c>
      <c r="D50" s="588" t="s">
        <v>179</v>
      </c>
      <c r="E50" s="554" t="s">
        <v>180</v>
      </c>
      <c r="F50" s="89">
        <f>F42+7</f>
        <v>45516</v>
      </c>
      <c r="G50" s="90">
        <f>F50+1</f>
        <v>45517</v>
      </c>
      <c r="H50" s="91">
        <f>F50+2</f>
        <v>45518</v>
      </c>
      <c r="I50" s="1467"/>
      <c r="J50" s="1470"/>
      <c r="K50" s="1473"/>
      <c r="L50" s="1476"/>
      <c r="M50" s="1461"/>
      <c r="N50" s="1461"/>
      <c r="O50" s="1461"/>
      <c r="P50" s="1464"/>
    </row>
    <row r="51" spans="1:16">
      <c r="A51" s="555" t="s">
        <v>512</v>
      </c>
      <c r="B51" s="587" t="s">
        <v>184</v>
      </c>
      <c r="C51" s="439">
        <f>C43+1</f>
        <v>433</v>
      </c>
      <c r="D51" s="588" t="s">
        <v>169</v>
      </c>
      <c r="E51" s="554" t="s">
        <v>180</v>
      </c>
      <c r="F51" s="89">
        <f>F43+7</f>
        <v>45520</v>
      </c>
      <c r="G51" s="90">
        <f>F51+1</f>
        <v>45521</v>
      </c>
      <c r="H51" s="89">
        <f>F51+2</f>
        <v>45522</v>
      </c>
      <c r="I51" s="1467"/>
      <c r="J51" s="1470"/>
      <c r="K51" s="1473"/>
      <c r="L51" s="1476"/>
      <c r="M51" s="1461"/>
      <c r="N51" s="1461"/>
      <c r="O51" s="1461"/>
      <c r="P51" s="1464"/>
    </row>
    <row r="52" spans="1:16">
      <c r="A52" s="556" t="s">
        <v>185</v>
      </c>
      <c r="B52" s="589" t="s">
        <v>186</v>
      </c>
      <c r="C52" s="440">
        <f>C44+1</f>
        <v>433</v>
      </c>
      <c r="D52" s="590" t="s">
        <v>169</v>
      </c>
      <c r="E52" s="564" t="s">
        <v>187</v>
      </c>
      <c r="F52" s="96">
        <f>SUM(F44+7)</f>
        <v>45516</v>
      </c>
      <c r="G52" s="97">
        <f>F52</f>
        <v>45516</v>
      </c>
      <c r="H52" s="98">
        <f>F52+1</f>
        <v>45517</v>
      </c>
      <c r="I52" s="1467"/>
      <c r="J52" s="1470"/>
      <c r="K52" s="1473"/>
      <c r="L52" s="1476"/>
      <c r="M52" s="1461"/>
      <c r="N52" s="1461"/>
      <c r="O52" s="1461"/>
      <c r="P52" s="1464"/>
    </row>
    <row r="53" spans="1:16">
      <c r="A53" s="559" t="s">
        <v>589</v>
      </c>
      <c r="B53" s="665" t="s">
        <v>178</v>
      </c>
      <c r="C53" s="440">
        <f>C45+1</f>
        <v>430</v>
      </c>
      <c r="D53" s="667" t="s">
        <v>179</v>
      </c>
      <c r="E53" s="565" t="s">
        <v>187</v>
      </c>
      <c r="F53" s="102">
        <f>SUM(F45+7)</f>
        <v>45518</v>
      </c>
      <c r="G53" s="103">
        <f t="shared" ref="G53" si="5">F53+1</f>
        <v>45519</v>
      </c>
      <c r="H53" s="281">
        <f>F53+1</f>
        <v>45519</v>
      </c>
      <c r="I53" s="1468"/>
      <c r="J53" s="1471"/>
      <c r="K53" s="1474"/>
      <c r="L53" s="1477"/>
      <c r="M53" s="1462"/>
      <c r="N53" s="1462"/>
      <c r="O53" s="1462"/>
      <c r="P53" s="1465"/>
    </row>
    <row r="54" spans="1:16">
      <c r="A54" s="542"/>
      <c r="B54" s="542" t="s">
        <v>149</v>
      </c>
      <c r="C54" s="542" t="s">
        <v>149</v>
      </c>
      <c r="D54" s="542" t="s">
        <v>149</v>
      </c>
      <c r="E54" s="542" t="s">
        <v>149</v>
      </c>
      <c r="F54" s="542"/>
      <c r="G54" s="542"/>
      <c r="H54" s="542"/>
      <c r="I54" s="703"/>
      <c r="J54" s="710"/>
      <c r="K54" s="710"/>
      <c r="L54" s="710"/>
      <c r="M54" s="699"/>
      <c r="N54" s="699"/>
      <c r="O54" s="699"/>
      <c r="P54" s="705"/>
    </row>
    <row r="55" spans="1:16">
      <c r="A55" s="561" t="s">
        <v>175</v>
      </c>
      <c r="B55" s="583" t="s">
        <v>168</v>
      </c>
      <c r="C55" s="282">
        <f>C47+1</f>
        <v>434</v>
      </c>
      <c r="D55" s="584" t="s">
        <v>169</v>
      </c>
      <c r="E55" s="562" t="s">
        <v>170</v>
      </c>
      <c r="F55" s="70">
        <f>F47+7</f>
        <v>45522</v>
      </c>
      <c r="G55" s="71">
        <f>F55+1</f>
        <v>45523</v>
      </c>
      <c r="H55" s="72">
        <f>F55+4</f>
        <v>45526</v>
      </c>
      <c r="I55" s="1466" t="s">
        <v>189</v>
      </c>
      <c r="J55" s="1469" t="s">
        <v>569</v>
      </c>
      <c r="K55" s="1472">
        <v>434</v>
      </c>
      <c r="L55" s="1475" t="s">
        <v>179</v>
      </c>
      <c r="M55" s="1460">
        <f>SUM(M47+7)</f>
        <v>45535</v>
      </c>
      <c r="N55" s="1460">
        <f>SUM(M55+1)</f>
        <v>45536</v>
      </c>
      <c r="O55" s="1460">
        <f>SUM(M55+8)</f>
        <v>45543</v>
      </c>
      <c r="P55" s="1463" t="s">
        <v>149</v>
      </c>
    </row>
    <row r="56" spans="1:16">
      <c r="A56" s="585" t="s">
        <v>175</v>
      </c>
      <c r="B56" s="584" t="s">
        <v>168</v>
      </c>
      <c r="C56" s="282">
        <f>C48+1</f>
        <v>434</v>
      </c>
      <c r="D56" s="584" t="s">
        <v>169</v>
      </c>
      <c r="E56" s="563" t="s">
        <v>176</v>
      </c>
      <c r="F56" s="78">
        <f>F48+7</f>
        <v>45525</v>
      </c>
      <c r="G56" s="79">
        <f t="shared" ref="G56" si="6">F56+1</f>
        <v>45526</v>
      </c>
      <c r="H56" s="80">
        <f>F56+1</f>
        <v>45526</v>
      </c>
      <c r="I56" s="1467"/>
      <c r="J56" s="1470"/>
      <c r="K56" s="1473"/>
      <c r="L56" s="1476"/>
      <c r="M56" s="1461"/>
      <c r="N56" s="1461"/>
      <c r="O56" s="1461"/>
      <c r="P56" s="1464"/>
    </row>
    <row r="57" spans="1:16">
      <c r="A57" s="555" t="s">
        <v>196</v>
      </c>
      <c r="B57" s="587" t="s">
        <v>178</v>
      </c>
      <c r="C57" s="439">
        <f>C49+1</f>
        <v>431</v>
      </c>
      <c r="D57" s="588" t="s">
        <v>179</v>
      </c>
      <c r="E57" s="554" t="s">
        <v>180</v>
      </c>
      <c r="F57" s="89">
        <f>F49+7</f>
        <v>45522</v>
      </c>
      <c r="G57" s="90">
        <f>F57+1</f>
        <v>45523</v>
      </c>
      <c r="H57" s="91">
        <f>F57+4</f>
        <v>45526</v>
      </c>
      <c r="I57" s="1467"/>
      <c r="J57" s="1470"/>
      <c r="K57" s="1473"/>
      <c r="L57" s="1476"/>
      <c r="M57" s="1461"/>
      <c r="N57" s="1461"/>
      <c r="O57" s="1461"/>
      <c r="P57" s="1464"/>
    </row>
    <row r="58" spans="1:16">
      <c r="A58" s="739" t="s">
        <v>590</v>
      </c>
      <c r="B58" s="605" t="s">
        <v>182</v>
      </c>
      <c r="C58" s="393">
        <f>C50+1</f>
        <v>432</v>
      </c>
      <c r="D58" s="605" t="s">
        <v>179</v>
      </c>
      <c r="E58" s="554" t="s">
        <v>180</v>
      </c>
      <c r="F58" s="89">
        <f>F50+7</f>
        <v>45523</v>
      </c>
      <c r="G58" s="90">
        <f>F58+1</f>
        <v>45524</v>
      </c>
      <c r="H58" s="91">
        <f>F58+2</f>
        <v>45525</v>
      </c>
      <c r="I58" s="1467"/>
      <c r="J58" s="1470"/>
      <c r="K58" s="1473"/>
      <c r="L58" s="1476"/>
      <c r="M58" s="1461"/>
      <c r="N58" s="1461"/>
      <c r="O58" s="1461"/>
      <c r="P58" s="1464"/>
    </row>
    <row r="59" spans="1:16">
      <c r="A59" s="555" t="s">
        <v>188</v>
      </c>
      <c r="B59" s="587" t="s">
        <v>184</v>
      </c>
      <c r="C59" s="439">
        <f>C51+1</f>
        <v>434</v>
      </c>
      <c r="D59" s="588" t="s">
        <v>169</v>
      </c>
      <c r="E59" s="554" t="s">
        <v>180</v>
      </c>
      <c r="F59" s="89">
        <f>F51+7</f>
        <v>45527</v>
      </c>
      <c r="G59" s="90">
        <f>F59+1</f>
        <v>45528</v>
      </c>
      <c r="H59" s="89">
        <f>F59+2</f>
        <v>45529</v>
      </c>
      <c r="I59" s="1467"/>
      <c r="J59" s="1470"/>
      <c r="K59" s="1473"/>
      <c r="L59" s="1476"/>
      <c r="M59" s="1461"/>
      <c r="N59" s="1461"/>
      <c r="O59" s="1461"/>
      <c r="P59" s="1464"/>
    </row>
    <row r="60" spans="1:16">
      <c r="A60" s="556" t="s">
        <v>412</v>
      </c>
      <c r="B60" s="589" t="s">
        <v>186</v>
      </c>
      <c r="C60" s="440">
        <f>C52+1</f>
        <v>434</v>
      </c>
      <c r="D60" s="590" t="s">
        <v>169</v>
      </c>
      <c r="E60" s="564" t="s">
        <v>187</v>
      </c>
      <c r="F60" s="96">
        <f>SUM(F52+7)</f>
        <v>45523</v>
      </c>
      <c r="G60" s="97">
        <f>F60</f>
        <v>45523</v>
      </c>
      <c r="H60" s="98">
        <f>F60+1</f>
        <v>45524</v>
      </c>
      <c r="I60" s="1467"/>
      <c r="J60" s="1470"/>
      <c r="K60" s="1473"/>
      <c r="L60" s="1476"/>
      <c r="M60" s="1461"/>
      <c r="N60" s="1461"/>
      <c r="O60" s="1461"/>
      <c r="P60" s="1464"/>
    </row>
    <row r="61" spans="1:16">
      <c r="A61" s="559" t="s">
        <v>196</v>
      </c>
      <c r="B61" s="589" t="s">
        <v>178</v>
      </c>
      <c r="C61" s="440">
        <f>C53+1</f>
        <v>431</v>
      </c>
      <c r="D61" s="590" t="s">
        <v>179</v>
      </c>
      <c r="E61" s="565" t="s">
        <v>187</v>
      </c>
      <c r="F61" s="102">
        <f>SUM(F53+7)</f>
        <v>45525</v>
      </c>
      <c r="G61" s="103">
        <f t="shared" ref="G61" si="7">F61+1</f>
        <v>45526</v>
      </c>
      <c r="H61" s="281">
        <f>F61+1</f>
        <v>45526</v>
      </c>
      <c r="I61" s="1468"/>
      <c r="J61" s="1471"/>
      <c r="K61" s="1474"/>
      <c r="L61" s="1477"/>
      <c r="M61" s="1462"/>
      <c r="N61" s="1462"/>
      <c r="O61" s="1462"/>
      <c r="P61" s="1465"/>
    </row>
    <row r="62" spans="1:16">
      <c r="A62" s="556"/>
      <c r="B62" s="557" t="s">
        <v>149</v>
      </c>
      <c r="C62" s="557" t="s">
        <v>149</v>
      </c>
      <c r="D62" s="557" t="s">
        <v>149</v>
      </c>
      <c r="E62" s="557" t="s">
        <v>149</v>
      </c>
      <c r="F62" s="557"/>
      <c r="G62" s="557"/>
      <c r="H62" s="557"/>
      <c r="I62" s="703"/>
      <c r="J62" s="710"/>
      <c r="K62" s="710"/>
      <c r="L62" s="710"/>
      <c r="M62" s="699"/>
      <c r="N62" s="699"/>
      <c r="O62" s="699"/>
      <c r="P62" s="705"/>
    </row>
    <row r="63" spans="1:16">
      <c r="A63" s="766" t="s">
        <v>591</v>
      </c>
      <c r="B63" s="604" t="s">
        <v>168</v>
      </c>
      <c r="C63" s="393">
        <f>C55+1</f>
        <v>435</v>
      </c>
      <c r="D63" s="605" t="s">
        <v>169</v>
      </c>
      <c r="E63" s="767" t="s">
        <v>170</v>
      </c>
      <c r="F63" s="398">
        <f>F55+7</f>
        <v>45529</v>
      </c>
      <c r="G63" s="397">
        <f>F63+1</f>
        <v>45530</v>
      </c>
      <c r="H63" s="401">
        <f>F63+4</f>
        <v>45533</v>
      </c>
      <c r="I63" s="1448" t="s">
        <v>573</v>
      </c>
      <c r="J63" s="1451" t="s">
        <v>569</v>
      </c>
      <c r="K63" s="1454">
        <v>435</v>
      </c>
      <c r="L63" s="1457" t="s">
        <v>179</v>
      </c>
      <c r="M63" s="1442">
        <f>SUM(M55+7)</f>
        <v>45542</v>
      </c>
      <c r="N63" s="1442">
        <f>SUM(M63+1)</f>
        <v>45543</v>
      </c>
      <c r="O63" s="1442">
        <f>SUM(M63+8)</f>
        <v>45550</v>
      </c>
      <c r="P63" s="1445" t="s">
        <v>149</v>
      </c>
    </row>
    <row r="64" spans="1:16">
      <c r="A64" s="604" t="s">
        <v>591</v>
      </c>
      <c r="B64" s="605" t="s">
        <v>168</v>
      </c>
      <c r="C64" s="393">
        <f>C56+1</f>
        <v>435</v>
      </c>
      <c r="D64" s="605" t="s">
        <v>169</v>
      </c>
      <c r="E64" s="679" t="s">
        <v>176</v>
      </c>
      <c r="F64" s="334">
        <f>F56+7</f>
        <v>45532</v>
      </c>
      <c r="G64" s="335">
        <f t="shared" ref="G64" si="8">F64+1</f>
        <v>45533</v>
      </c>
      <c r="H64" s="336">
        <f>F64+1</f>
        <v>45533</v>
      </c>
      <c r="I64" s="1449"/>
      <c r="J64" s="1452"/>
      <c r="K64" s="1455"/>
      <c r="L64" s="1458"/>
      <c r="M64" s="1443"/>
      <c r="N64" s="1443"/>
      <c r="O64" s="1443"/>
      <c r="P64" s="1446"/>
    </row>
    <row r="65" spans="1:16">
      <c r="A65" s="680" t="s">
        <v>203</v>
      </c>
      <c r="B65" s="604" t="s">
        <v>178</v>
      </c>
      <c r="C65" s="393">
        <f>C57+1</f>
        <v>432</v>
      </c>
      <c r="D65" s="605" t="s">
        <v>179</v>
      </c>
      <c r="E65" s="679" t="s">
        <v>180</v>
      </c>
      <c r="F65" s="334">
        <f>F57+7</f>
        <v>45529</v>
      </c>
      <c r="G65" s="335">
        <f>F65+1</f>
        <v>45530</v>
      </c>
      <c r="H65" s="336">
        <f>F65+4</f>
        <v>45533</v>
      </c>
      <c r="I65" s="1449"/>
      <c r="J65" s="1452"/>
      <c r="K65" s="1455"/>
      <c r="L65" s="1458"/>
      <c r="M65" s="1443"/>
      <c r="N65" s="1443"/>
      <c r="O65" s="1443"/>
      <c r="P65" s="1446"/>
    </row>
    <row r="66" spans="1:16">
      <c r="A66" s="369" t="s">
        <v>504</v>
      </c>
      <c r="B66" s="605" t="s">
        <v>182</v>
      </c>
      <c r="C66" s="393">
        <f>C58+1</f>
        <v>433</v>
      </c>
      <c r="D66" s="605" t="s">
        <v>179</v>
      </c>
      <c r="E66" s="679" t="s">
        <v>180</v>
      </c>
      <c r="F66" s="334">
        <f>F58+7</f>
        <v>45530</v>
      </c>
      <c r="G66" s="335">
        <f>F66+1</f>
        <v>45531</v>
      </c>
      <c r="H66" s="336">
        <f>F66+2</f>
        <v>45532</v>
      </c>
      <c r="I66" s="1449"/>
      <c r="J66" s="1452"/>
      <c r="K66" s="1455"/>
      <c r="L66" s="1458"/>
      <c r="M66" s="1443"/>
      <c r="N66" s="1443"/>
      <c r="O66" s="1443"/>
      <c r="P66" s="1446"/>
    </row>
    <row r="67" spans="1:16">
      <c r="A67" s="680" t="s">
        <v>198</v>
      </c>
      <c r="B67" s="604" t="s">
        <v>184</v>
      </c>
      <c r="C67" s="393">
        <f>C59+1</f>
        <v>435</v>
      </c>
      <c r="D67" s="605" t="s">
        <v>169</v>
      </c>
      <c r="E67" s="679" t="s">
        <v>180</v>
      </c>
      <c r="F67" s="334">
        <f>F59+7</f>
        <v>45534</v>
      </c>
      <c r="G67" s="335">
        <f>F67+1</f>
        <v>45535</v>
      </c>
      <c r="H67" s="334">
        <f>F67+2</f>
        <v>45536</v>
      </c>
      <c r="I67" s="1449"/>
      <c r="J67" s="1452"/>
      <c r="K67" s="1455"/>
      <c r="L67" s="1458"/>
      <c r="M67" s="1443"/>
      <c r="N67" s="1443"/>
      <c r="O67" s="1443"/>
      <c r="P67" s="1446"/>
    </row>
    <row r="68" spans="1:16">
      <c r="A68" s="680" t="s">
        <v>199</v>
      </c>
      <c r="B68" s="604" t="s">
        <v>186</v>
      </c>
      <c r="C68" s="393">
        <f>C60+1</f>
        <v>435</v>
      </c>
      <c r="D68" s="605" t="s">
        <v>169</v>
      </c>
      <c r="E68" s="679" t="s">
        <v>187</v>
      </c>
      <c r="F68" s="334">
        <f>SUM(F60+7)</f>
        <v>45530</v>
      </c>
      <c r="G68" s="335">
        <f>F68</f>
        <v>45530</v>
      </c>
      <c r="H68" s="336">
        <f>F68+1</f>
        <v>45531</v>
      </c>
      <c r="I68" s="1449"/>
      <c r="J68" s="1452"/>
      <c r="K68" s="1455"/>
      <c r="L68" s="1458"/>
      <c r="M68" s="1443"/>
      <c r="N68" s="1443"/>
      <c r="O68" s="1443"/>
      <c r="P68" s="1446"/>
    </row>
    <row r="69" spans="1:16">
      <c r="A69" s="768" t="s">
        <v>228</v>
      </c>
      <c r="B69" s="604" t="s">
        <v>178</v>
      </c>
      <c r="C69" s="393">
        <f>C61+1</f>
        <v>432</v>
      </c>
      <c r="D69" s="605" t="s">
        <v>179</v>
      </c>
      <c r="E69" s="769" t="s">
        <v>187</v>
      </c>
      <c r="F69" s="480">
        <f>SUM(F61+7)</f>
        <v>45532</v>
      </c>
      <c r="G69" s="481">
        <f t="shared" ref="G69" si="9">F69+1</f>
        <v>45533</v>
      </c>
      <c r="H69" s="639">
        <f>F69+1</f>
        <v>45533</v>
      </c>
      <c r="I69" s="1450"/>
      <c r="J69" s="1453"/>
      <c r="K69" s="1456"/>
      <c r="L69" s="1459"/>
      <c r="M69" s="1444"/>
      <c r="N69" s="1444"/>
      <c r="O69" s="1444"/>
      <c r="P69" s="1447"/>
    </row>
    <row r="70" spans="1:16">
      <c r="A70" s="104"/>
      <c r="B70" s="94"/>
      <c r="C70" s="94"/>
      <c r="D70" s="94"/>
      <c r="E70" s="94"/>
      <c r="F70" s="96"/>
      <c r="G70" s="96"/>
      <c r="H70" s="96"/>
      <c r="I70" s="703"/>
      <c r="J70" s="710"/>
      <c r="K70" s="710"/>
      <c r="L70" s="710"/>
      <c r="M70" s="706"/>
      <c r="N70" s="706"/>
      <c r="O70" s="706"/>
      <c r="P70" s="705"/>
    </row>
    <row r="71" spans="1:16">
      <c r="A71" s="403" t="s">
        <v>592</v>
      </c>
      <c r="B71" s="393" t="s">
        <v>168</v>
      </c>
      <c r="C71" s="393">
        <f>C63+1</f>
        <v>436</v>
      </c>
      <c r="D71" s="393" t="s">
        <v>169</v>
      </c>
      <c r="E71" s="400" t="s">
        <v>170</v>
      </c>
      <c r="F71" s="398">
        <f>F63+7</f>
        <v>45536</v>
      </c>
      <c r="G71" s="397">
        <f>F71+1</f>
        <v>45537</v>
      </c>
      <c r="H71" s="401">
        <f>F71+4</f>
        <v>45540</v>
      </c>
      <c r="I71" s="1448" t="s">
        <v>587</v>
      </c>
      <c r="J71" s="1451" t="s">
        <v>569</v>
      </c>
      <c r="K71" s="1454">
        <v>436</v>
      </c>
      <c r="L71" s="1457" t="s">
        <v>179</v>
      </c>
      <c r="M71" s="1442">
        <f>SUM(M63+7)</f>
        <v>45549</v>
      </c>
      <c r="N71" s="1442">
        <f>SUM(M71+1)</f>
        <v>45550</v>
      </c>
      <c r="O71" s="1442">
        <f>SUM(M71+8)</f>
        <v>45557</v>
      </c>
      <c r="P71" s="1445" t="s">
        <v>149</v>
      </c>
    </row>
    <row r="72" spans="1:16">
      <c r="A72" s="393" t="s">
        <v>592</v>
      </c>
      <c r="B72" s="393" t="s">
        <v>168</v>
      </c>
      <c r="C72" s="393">
        <f>C64+1</f>
        <v>436</v>
      </c>
      <c r="D72" s="393" t="s">
        <v>169</v>
      </c>
      <c r="E72" s="333" t="s">
        <v>176</v>
      </c>
      <c r="F72" s="334">
        <f>F64+7</f>
        <v>45539</v>
      </c>
      <c r="G72" s="335">
        <f t="shared" ref="G72" si="10">F72+1</f>
        <v>45540</v>
      </c>
      <c r="H72" s="336">
        <f>F72+1</f>
        <v>45540</v>
      </c>
      <c r="I72" s="1449"/>
      <c r="J72" s="1452"/>
      <c r="K72" s="1455"/>
      <c r="L72" s="1458"/>
      <c r="M72" s="1443"/>
      <c r="N72" s="1443"/>
      <c r="O72" s="1443"/>
      <c r="P72" s="1446"/>
    </row>
    <row r="73" spans="1:16">
      <c r="A73" s="339" t="s">
        <v>228</v>
      </c>
      <c r="B73" s="393" t="s">
        <v>178</v>
      </c>
      <c r="C73" s="393">
        <f>C65+1</f>
        <v>433</v>
      </c>
      <c r="D73" s="393" t="s">
        <v>179</v>
      </c>
      <c r="E73" s="333" t="s">
        <v>180</v>
      </c>
      <c r="F73" s="334">
        <f>F65+7</f>
        <v>45536</v>
      </c>
      <c r="G73" s="335">
        <f>F73+1</f>
        <v>45537</v>
      </c>
      <c r="H73" s="336">
        <f>F73+4</f>
        <v>45540</v>
      </c>
      <c r="I73" s="1449"/>
      <c r="J73" s="1452"/>
      <c r="K73" s="1455"/>
      <c r="L73" s="1458"/>
      <c r="M73" s="1443"/>
      <c r="N73" s="1443"/>
      <c r="O73" s="1443"/>
      <c r="P73" s="1446"/>
    </row>
    <row r="74" spans="1:16">
      <c r="A74" s="717" t="s">
        <v>593</v>
      </c>
      <c r="B74" s="393" t="s">
        <v>182</v>
      </c>
      <c r="C74" s="393">
        <f>C66+1</f>
        <v>434</v>
      </c>
      <c r="D74" s="393" t="s">
        <v>179</v>
      </c>
      <c r="E74" s="333" t="s">
        <v>180</v>
      </c>
      <c r="F74" s="334">
        <f>F66+7</f>
        <v>45537</v>
      </c>
      <c r="G74" s="335">
        <f>F74+1</f>
        <v>45538</v>
      </c>
      <c r="H74" s="336">
        <f>F74+2</f>
        <v>45539</v>
      </c>
      <c r="I74" s="1449"/>
      <c r="J74" s="1452"/>
      <c r="K74" s="1455"/>
      <c r="L74" s="1458"/>
      <c r="M74" s="1443"/>
      <c r="N74" s="1443"/>
      <c r="O74" s="1443"/>
      <c r="P74" s="1446"/>
    </row>
    <row r="75" spans="1:16">
      <c r="A75" s="339" t="s">
        <v>217</v>
      </c>
      <c r="B75" s="393" t="s">
        <v>184</v>
      </c>
      <c r="C75" s="393">
        <f>C67+1</f>
        <v>436</v>
      </c>
      <c r="D75" s="393" t="s">
        <v>169</v>
      </c>
      <c r="E75" s="333" t="s">
        <v>180</v>
      </c>
      <c r="F75" s="334">
        <f>F67+7</f>
        <v>45541</v>
      </c>
      <c r="G75" s="335">
        <f>F75+1</f>
        <v>45542</v>
      </c>
      <c r="H75" s="334">
        <f>F75+2</f>
        <v>45543</v>
      </c>
      <c r="I75" s="1449"/>
      <c r="J75" s="1452"/>
      <c r="K75" s="1455"/>
      <c r="L75" s="1458"/>
      <c r="M75" s="1443"/>
      <c r="N75" s="1443"/>
      <c r="O75" s="1443"/>
      <c r="P75" s="1446"/>
    </row>
    <row r="76" spans="1:16">
      <c r="A76" s="339" t="s">
        <v>233</v>
      </c>
      <c r="B76" s="393" t="s">
        <v>186</v>
      </c>
      <c r="C76" s="393">
        <f>C68+1</f>
        <v>436</v>
      </c>
      <c r="D76" s="393" t="s">
        <v>169</v>
      </c>
      <c r="E76" s="333" t="s">
        <v>187</v>
      </c>
      <c r="F76" s="334">
        <f>SUM(F68+7)</f>
        <v>45537</v>
      </c>
      <c r="G76" s="335">
        <f>F76</f>
        <v>45537</v>
      </c>
      <c r="H76" s="336">
        <f>F76+1</f>
        <v>45538</v>
      </c>
      <c r="I76" s="1449"/>
      <c r="J76" s="1452"/>
      <c r="K76" s="1455"/>
      <c r="L76" s="1458"/>
      <c r="M76" s="1443"/>
      <c r="N76" s="1443"/>
      <c r="O76" s="1443"/>
      <c r="P76" s="1446"/>
    </row>
    <row r="77" spans="1:16">
      <c r="A77" s="762" t="s">
        <v>203</v>
      </c>
      <c r="B77" s="393" t="s">
        <v>178</v>
      </c>
      <c r="C77" s="393">
        <f>C69+1</f>
        <v>433</v>
      </c>
      <c r="D77" s="393" t="s">
        <v>179</v>
      </c>
      <c r="E77" s="492" t="s">
        <v>187</v>
      </c>
      <c r="F77" s="480">
        <f>SUM(F69+7)</f>
        <v>45539</v>
      </c>
      <c r="G77" s="481">
        <f t="shared" ref="G77" si="11">F77+1</f>
        <v>45540</v>
      </c>
      <c r="H77" s="639">
        <f>F77+1</f>
        <v>45540</v>
      </c>
      <c r="I77" s="1450"/>
      <c r="J77" s="1453"/>
      <c r="K77" s="1456"/>
      <c r="L77" s="1459"/>
      <c r="M77" s="1444"/>
      <c r="N77" s="1444"/>
      <c r="O77" s="1444"/>
      <c r="P77" s="1447"/>
    </row>
    <row r="78" spans="1:16">
      <c r="A78" s="332"/>
      <c r="B78" s="332"/>
      <c r="C78" s="332"/>
      <c r="D78" s="332"/>
      <c r="E78" s="332"/>
      <c r="F78" s="334"/>
      <c r="G78" s="334"/>
      <c r="H78" s="334"/>
      <c r="I78" s="763"/>
      <c r="J78" s="761"/>
      <c r="K78" s="761"/>
      <c r="L78" s="761"/>
      <c r="M78" s="764"/>
      <c r="N78" s="764"/>
      <c r="O78" s="764"/>
      <c r="P78" s="765"/>
    </row>
    <row r="79" spans="1:16">
      <c r="A79" s="403" t="s">
        <v>371</v>
      </c>
      <c r="B79" s="393" t="s">
        <v>168</v>
      </c>
      <c r="C79" s="393">
        <f>C71+1</f>
        <v>437</v>
      </c>
      <c r="D79" s="393" t="s">
        <v>169</v>
      </c>
      <c r="E79" s="400" t="s">
        <v>170</v>
      </c>
      <c r="F79" s="398">
        <f>F71+7</f>
        <v>45543</v>
      </c>
      <c r="G79" s="397">
        <f>F79+1</f>
        <v>45544</v>
      </c>
      <c r="H79" s="401">
        <f>F79+4</f>
        <v>45547</v>
      </c>
      <c r="I79" s="1448" t="s">
        <v>189</v>
      </c>
      <c r="J79" s="1451" t="s">
        <v>569</v>
      </c>
      <c r="K79" s="1454">
        <v>437</v>
      </c>
      <c r="L79" s="1457" t="s">
        <v>179</v>
      </c>
      <c r="M79" s="1442">
        <f>SUM(M71+7)</f>
        <v>45556</v>
      </c>
      <c r="N79" s="1442">
        <f>SUM(M79+1)</f>
        <v>45557</v>
      </c>
      <c r="O79" s="1442">
        <f>SUM(M79+8)</f>
        <v>45564</v>
      </c>
      <c r="P79" s="1445" t="s">
        <v>149</v>
      </c>
    </row>
    <row r="80" spans="1:16">
      <c r="A80" s="393" t="s">
        <v>371</v>
      </c>
      <c r="B80" s="393" t="s">
        <v>168</v>
      </c>
      <c r="C80" s="393">
        <f>C72+1</f>
        <v>437</v>
      </c>
      <c r="D80" s="393" t="s">
        <v>169</v>
      </c>
      <c r="E80" s="333" t="s">
        <v>176</v>
      </c>
      <c r="F80" s="334">
        <f>F72+7</f>
        <v>45546</v>
      </c>
      <c r="G80" s="335">
        <f t="shared" ref="G80" si="12">F80+1</f>
        <v>45547</v>
      </c>
      <c r="H80" s="336">
        <f>F80+1</f>
        <v>45547</v>
      </c>
      <c r="I80" s="1449"/>
      <c r="J80" s="1452"/>
      <c r="K80" s="1455"/>
      <c r="L80" s="1458"/>
      <c r="M80" s="1443"/>
      <c r="N80" s="1443"/>
      <c r="O80" s="1443"/>
      <c r="P80" s="1446"/>
    </row>
    <row r="81" spans="1:16">
      <c r="A81" s="339" t="s">
        <v>215</v>
      </c>
      <c r="B81" s="393" t="s">
        <v>178</v>
      </c>
      <c r="C81" s="393">
        <f>C73+1</f>
        <v>434</v>
      </c>
      <c r="D81" s="393" t="s">
        <v>179</v>
      </c>
      <c r="E81" s="333" t="s">
        <v>180</v>
      </c>
      <c r="F81" s="334">
        <f>F73+7</f>
        <v>45543</v>
      </c>
      <c r="G81" s="335">
        <f>F81+1</f>
        <v>45544</v>
      </c>
      <c r="H81" s="336">
        <f>F81+4</f>
        <v>45547</v>
      </c>
      <c r="I81" s="1449"/>
      <c r="J81" s="1452"/>
      <c r="K81" s="1455"/>
      <c r="L81" s="1458"/>
      <c r="M81" s="1443"/>
      <c r="N81" s="1443"/>
      <c r="O81" s="1443"/>
      <c r="P81" s="1446"/>
    </row>
    <row r="82" spans="1:16" ht="16.5" customHeight="1">
      <c r="A82" s="717" t="s">
        <v>229</v>
      </c>
      <c r="B82" s="393" t="s">
        <v>182</v>
      </c>
      <c r="C82" s="393">
        <f>C74+1</f>
        <v>435</v>
      </c>
      <c r="D82" s="393" t="s">
        <v>179</v>
      </c>
      <c r="E82" s="333" t="s">
        <v>180</v>
      </c>
      <c r="F82" s="334">
        <f>F74+7</f>
        <v>45544</v>
      </c>
      <c r="G82" s="335">
        <f>F82+1</f>
        <v>45545</v>
      </c>
      <c r="H82" s="336">
        <f>F82+2</f>
        <v>45546</v>
      </c>
      <c r="I82" s="1449"/>
      <c r="J82" s="1452"/>
      <c r="K82" s="1455"/>
      <c r="L82" s="1458"/>
      <c r="M82" s="1443"/>
      <c r="N82" s="1443"/>
      <c r="O82" s="1443"/>
      <c r="P82" s="1446"/>
    </row>
    <row r="83" spans="1:16">
      <c r="A83" s="339" t="s">
        <v>230</v>
      </c>
      <c r="B83" s="393" t="s">
        <v>184</v>
      </c>
      <c r="C83" s="393">
        <f>C75+1</f>
        <v>437</v>
      </c>
      <c r="D83" s="393" t="s">
        <v>169</v>
      </c>
      <c r="E83" s="333" t="s">
        <v>180</v>
      </c>
      <c r="F83" s="334">
        <f>F75+7</f>
        <v>45548</v>
      </c>
      <c r="G83" s="335">
        <f>F83+1</f>
        <v>45549</v>
      </c>
      <c r="H83" s="334">
        <f>F83+2</f>
        <v>45550</v>
      </c>
      <c r="I83" s="1449"/>
      <c r="J83" s="1452"/>
      <c r="K83" s="1455"/>
      <c r="L83" s="1458"/>
      <c r="M83" s="1443"/>
      <c r="N83" s="1443"/>
      <c r="O83" s="1443"/>
      <c r="P83" s="1446"/>
    </row>
    <row r="84" spans="1:16">
      <c r="A84" s="339" t="s">
        <v>212</v>
      </c>
      <c r="B84" s="393" t="s">
        <v>186</v>
      </c>
      <c r="C84" s="393">
        <f>C76+1</f>
        <v>437</v>
      </c>
      <c r="D84" s="393" t="s">
        <v>169</v>
      </c>
      <c r="E84" s="333" t="s">
        <v>187</v>
      </c>
      <c r="F84" s="334">
        <f>SUM(F76+7)</f>
        <v>45544</v>
      </c>
      <c r="G84" s="335">
        <f>F84</f>
        <v>45544</v>
      </c>
      <c r="H84" s="336">
        <f>F84+1</f>
        <v>45545</v>
      </c>
      <c r="I84" s="1449"/>
      <c r="J84" s="1452"/>
      <c r="K84" s="1455"/>
      <c r="L84" s="1458"/>
      <c r="M84" s="1443"/>
      <c r="N84" s="1443"/>
      <c r="O84" s="1443"/>
      <c r="P84" s="1446"/>
    </row>
    <row r="85" spans="1:16">
      <c r="A85" s="762" t="s">
        <v>215</v>
      </c>
      <c r="B85" s="393" t="s">
        <v>178</v>
      </c>
      <c r="C85" s="393">
        <f>C77+1</f>
        <v>434</v>
      </c>
      <c r="D85" s="393" t="s">
        <v>179</v>
      </c>
      <c r="E85" s="492" t="s">
        <v>187</v>
      </c>
      <c r="F85" s="480">
        <f>SUM(F77+7)</f>
        <v>45546</v>
      </c>
      <c r="G85" s="481">
        <f t="shared" ref="G85" si="13">F85+1</f>
        <v>45547</v>
      </c>
      <c r="H85" s="639">
        <f>F85+1</f>
        <v>45547</v>
      </c>
      <c r="I85" s="1450"/>
      <c r="J85" s="1453"/>
      <c r="K85" s="1456"/>
      <c r="L85" s="1459"/>
      <c r="M85" s="1444"/>
      <c r="N85" s="1444"/>
      <c r="O85" s="1444"/>
      <c r="P85" s="1447"/>
    </row>
    <row r="86" spans="1:16">
      <c r="A86" s="707"/>
      <c r="B86" s="707"/>
      <c r="C86" s="707"/>
      <c r="D86" s="707"/>
      <c r="E86" s="707"/>
      <c r="F86" s="707"/>
      <c r="G86" s="707"/>
      <c r="H86" s="707"/>
      <c r="I86" s="707"/>
      <c r="J86" s="707"/>
      <c r="K86" s="707"/>
      <c r="L86" s="707"/>
      <c r="M86" s="707"/>
      <c r="N86" s="707"/>
      <c r="O86" s="707"/>
      <c r="P86" s="707"/>
    </row>
    <row r="87" spans="1:16">
      <c r="A87" s="708" t="s">
        <v>234</v>
      </c>
      <c r="B87" s="709"/>
      <c r="C87" s="709" t="s">
        <v>149</v>
      </c>
      <c r="D87" s="709" t="s">
        <v>149</v>
      </c>
      <c r="E87" s="55" t="s">
        <v>149</v>
      </c>
      <c r="F87" s="709" t="s">
        <v>149</v>
      </c>
      <c r="G87" s="709" t="s">
        <v>149</v>
      </c>
      <c r="H87" s="709" t="s">
        <v>149</v>
      </c>
      <c r="I87" s="709" t="s">
        <v>149</v>
      </c>
      <c r="J87" s="709" t="s">
        <v>149</v>
      </c>
      <c r="K87" s="709" t="s">
        <v>149</v>
      </c>
      <c r="L87" s="709" t="s">
        <v>149</v>
      </c>
      <c r="M87" s="709" t="s">
        <v>149</v>
      </c>
      <c r="N87" s="709" t="s">
        <v>149</v>
      </c>
      <c r="O87" s="709" t="s">
        <v>149</v>
      </c>
      <c r="P87" s="707" t="s">
        <v>149</v>
      </c>
    </row>
    <row r="88" spans="1:16">
      <c r="A88" s="707" t="s">
        <v>149</v>
      </c>
      <c r="B88" s="707" t="s">
        <v>149</v>
      </c>
      <c r="C88" s="707" t="s">
        <v>149</v>
      </c>
      <c r="D88" s="707" t="s">
        <v>149</v>
      </c>
      <c r="E88" s="55" t="s">
        <v>149</v>
      </c>
      <c r="F88" s="707" t="s">
        <v>149</v>
      </c>
      <c r="G88" s="707" t="s">
        <v>149</v>
      </c>
      <c r="H88" s="707" t="s">
        <v>149</v>
      </c>
      <c r="I88" s="707" t="s">
        <v>149</v>
      </c>
      <c r="J88" s="707" t="s">
        <v>149</v>
      </c>
      <c r="K88" s="707" t="s">
        <v>149</v>
      </c>
      <c r="L88" s="707" t="s">
        <v>149</v>
      </c>
      <c r="M88" s="707" t="s">
        <v>149</v>
      </c>
      <c r="N88" s="707" t="s">
        <v>149</v>
      </c>
      <c r="O88" s="707" t="s">
        <v>149</v>
      </c>
      <c r="P88" s="707" t="s">
        <v>149</v>
      </c>
    </row>
    <row r="89" spans="1:16">
      <c r="A89" s="1478" t="s">
        <v>235</v>
      </c>
      <c r="B89" s="1479"/>
      <c r="C89" s="1479"/>
      <c r="D89" s="1479"/>
      <c r="E89" s="1479"/>
      <c r="F89" s="1480"/>
      <c r="G89" s="2207" t="s">
        <v>236</v>
      </c>
      <c r="H89" s="2208"/>
      <c r="I89" s="2208"/>
      <c r="J89" s="2208"/>
      <c r="K89" s="2208"/>
      <c r="L89" s="2208"/>
      <c r="M89" s="2208"/>
      <c r="N89" s="2208"/>
      <c r="O89" s="2208"/>
      <c r="P89" s="2209"/>
    </row>
    <row r="90" spans="1:16">
      <c r="A90" s="1481" t="s">
        <v>594</v>
      </c>
      <c r="B90" s="1482"/>
      <c r="C90" s="1482"/>
      <c r="D90" s="1482"/>
      <c r="E90" s="1482"/>
      <c r="F90" s="1483"/>
      <c r="G90" s="1484" t="s">
        <v>595</v>
      </c>
      <c r="H90" s="1485"/>
      <c r="I90" s="1485"/>
      <c r="J90" s="1485"/>
      <c r="K90" s="1485"/>
      <c r="L90" s="1485"/>
      <c r="M90" s="1485"/>
      <c r="N90" s="1485"/>
      <c r="O90" s="1485"/>
      <c r="P90" s="1486"/>
    </row>
    <row r="93" spans="1:16">
      <c r="A93" s="515" t="s">
        <v>149</v>
      </c>
      <c r="B93" s="515" t="s">
        <v>149</v>
      </c>
      <c r="C93" s="515" t="s">
        <v>149</v>
      </c>
      <c r="D93" s="515" t="s">
        <v>149</v>
      </c>
      <c r="E93" s="515" t="s">
        <v>149</v>
      </c>
      <c r="F93" s="515" t="s">
        <v>149</v>
      </c>
      <c r="G93" s="515" t="s">
        <v>149</v>
      </c>
      <c r="H93" s="515" t="s">
        <v>149</v>
      </c>
      <c r="I93" s="515" t="s">
        <v>149</v>
      </c>
    </row>
    <row r="94" spans="1:16">
      <c r="A94" s="515" t="s">
        <v>149</v>
      </c>
      <c r="B94" s="515" t="s">
        <v>149</v>
      </c>
      <c r="C94" s="515" t="s">
        <v>149</v>
      </c>
      <c r="D94" s="515" t="s">
        <v>149</v>
      </c>
      <c r="E94" s="515" t="s">
        <v>149</v>
      </c>
      <c r="F94" s="515" t="s">
        <v>149</v>
      </c>
      <c r="G94" s="515" t="s">
        <v>149</v>
      </c>
      <c r="H94" s="515" t="s">
        <v>149</v>
      </c>
      <c r="I94" s="515" t="s">
        <v>149</v>
      </c>
    </row>
    <row r="95" spans="1:16" ht="15.75">
      <c r="A95" s="533" t="s">
        <v>242</v>
      </c>
      <c r="B95" s="514" t="s">
        <v>149</v>
      </c>
      <c r="C95" s="514" t="s">
        <v>149</v>
      </c>
      <c r="D95" s="514" t="s">
        <v>149</v>
      </c>
      <c r="E95" s="515" t="s">
        <v>149</v>
      </c>
      <c r="F95" s="514" t="s">
        <v>149</v>
      </c>
      <c r="G95" s="514" t="s">
        <v>149</v>
      </c>
      <c r="H95" s="514" t="s">
        <v>149</v>
      </c>
      <c r="I95" s="514" t="s">
        <v>149</v>
      </c>
    </row>
    <row r="96" spans="1:16" ht="15.75">
      <c r="A96" s="533" t="s">
        <v>243</v>
      </c>
      <c r="B96" s="514" t="s">
        <v>149</v>
      </c>
      <c r="C96" s="514" t="s">
        <v>149</v>
      </c>
      <c r="D96" s="514" t="s">
        <v>149</v>
      </c>
      <c r="E96" s="515" t="s">
        <v>149</v>
      </c>
      <c r="F96" s="533" t="s">
        <v>149</v>
      </c>
      <c r="G96" s="514" t="s">
        <v>149</v>
      </c>
      <c r="H96" s="533" t="s">
        <v>244</v>
      </c>
      <c r="I96" s="533"/>
    </row>
    <row r="97" spans="1:9" ht="15.75">
      <c r="A97" s="533" t="s">
        <v>245</v>
      </c>
      <c r="B97" s="514" t="s">
        <v>149</v>
      </c>
      <c r="C97" s="514" t="s">
        <v>149</v>
      </c>
      <c r="D97" s="514" t="s">
        <v>149</v>
      </c>
      <c r="E97" s="515" t="s">
        <v>149</v>
      </c>
      <c r="F97" s="533" t="s">
        <v>149</v>
      </c>
      <c r="G97" s="514" t="s">
        <v>149</v>
      </c>
      <c r="H97" s="533" t="s">
        <v>246</v>
      </c>
      <c r="I97" s="514" t="s">
        <v>149</v>
      </c>
    </row>
    <row r="98" spans="1:9">
      <c r="A98" s="515" t="s">
        <v>247</v>
      </c>
      <c r="B98" s="515" t="s">
        <v>149</v>
      </c>
      <c r="C98" s="515" t="s">
        <v>149</v>
      </c>
      <c r="D98" s="515" t="s">
        <v>149</v>
      </c>
      <c r="E98" s="515" t="s">
        <v>149</v>
      </c>
      <c r="F98" s="515" t="s">
        <v>149</v>
      </c>
      <c r="G98" s="515" t="s">
        <v>149</v>
      </c>
      <c r="H98" s="515" t="s">
        <v>248</v>
      </c>
      <c r="I98" s="515" t="s">
        <v>149</v>
      </c>
    </row>
    <row r="99" spans="1:9">
      <c r="A99" s="534" t="s">
        <v>249</v>
      </c>
      <c r="B99" s="515" t="s">
        <v>149</v>
      </c>
      <c r="C99" s="515" t="s">
        <v>149</v>
      </c>
      <c r="D99" s="515" t="s">
        <v>149</v>
      </c>
      <c r="E99" s="515" t="s">
        <v>149</v>
      </c>
      <c r="F99" s="515" t="s">
        <v>149</v>
      </c>
      <c r="G99" s="515" t="s">
        <v>149</v>
      </c>
      <c r="H99" s="534" t="s">
        <v>250</v>
      </c>
      <c r="I99" s="535"/>
    </row>
    <row r="100" spans="1:9">
      <c r="A100" s="515" t="s">
        <v>149</v>
      </c>
      <c r="B100" s="515" t="s">
        <v>149</v>
      </c>
      <c r="C100" s="515" t="s">
        <v>149</v>
      </c>
      <c r="D100" s="515" t="s">
        <v>149</v>
      </c>
      <c r="E100" s="515" t="s">
        <v>149</v>
      </c>
      <c r="F100" s="515" t="s">
        <v>149</v>
      </c>
      <c r="G100" s="515" t="s">
        <v>149</v>
      </c>
      <c r="H100" s="515" t="s">
        <v>149</v>
      </c>
      <c r="I100" s="515" t="s">
        <v>149</v>
      </c>
    </row>
    <row r="101" spans="1:9">
      <c r="A101" s="515" t="s">
        <v>251</v>
      </c>
      <c r="B101" s="515" t="s">
        <v>149</v>
      </c>
      <c r="C101" s="515" t="s">
        <v>149</v>
      </c>
      <c r="D101" s="515" t="s">
        <v>149</v>
      </c>
      <c r="E101" s="515" t="s">
        <v>149</v>
      </c>
      <c r="F101" s="515" t="s">
        <v>149</v>
      </c>
      <c r="G101" s="515" t="s">
        <v>149</v>
      </c>
      <c r="H101" s="515" t="s">
        <v>252</v>
      </c>
      <c r="I101" s="515"/>
    </row>
    <row r="102" spans="1:9">
      <c r="A102" s="534" t="s">
        <v>253</v>
      </c>
      <c r="B102" s="515" t="s">
        <v>149</v>
      </c>
      <c r="C102" s="515" t="s">
        <v>149</v>
      </c>
      <c r="D102" s="515" t="s">
        <v>149</v>
      </c>
      <c r="E102" s="515" t="s">
        <v>149</v>
      </c>
      <c r="F102" s="515" t="s">
        <v>149</v>
      </c>
      <c r="G102" s="515" t="s">
        <v>149</v>
      </c>
      <c r="H102" s="534" t="s">
        <v>254</v>
      </c>
      <c r="I102" s="535"/>
    </row>
  </sheetData>
  <mergeCells count="91">
    <mergeCell ref="N63:N69"/>
    <mergeCell ref="O63:O69"/>
    <mergeCell ref="P63:P69"/>
    <mergeCell ref="I71:I77"/>
    <mergeCell ref="J71:J77"/>
    <mergeCell ref="K71:K77"/>
    <mergeCell ref="L71:L77"/>
    <mergeCell ref="M71:M77"/>
    <mergeCell ref="N71:N77"/>
    <mergeCell ref="O71:O77"/>
    <mergeCell ref="P71:P77"/>
    <mergeCell ref="I63:I69"/>
    <mergeCell ref="J63:J69"/>
    <mergeCell ref="K63:K69"/>
    <mergeCell ref="L63:L69"/>
    <mergeCell ref="M63:M69"/>
    <mergeCell ref="J4:L5"/>
    <mergeCell ref="M4:N4"/>
    <mergeCell ref="P4:P5"/>
    <mergeCell ref="A3:I3"/>
    <mergeCell ref="A4:A5"/>
    <mergeCell ref="B4:D5"/>
    <mergeCell ref="E4:E5"/>
    <mergeCell ref="F4:G4"/>
    <mergeCell ref="I4:I5"/>
    <mergeCell ref="N7:N13"/>
    <mergeCell ref="O7:O13"/>
    <mergeCell ref="I7:I13"/>
    <mergeCell ref="J7:J13"/>
    <mergeCell ref="K7:K13"/>
    <mergeCell ref="L7:L13"/>
    <mergeCell ref="M7:M13"/>
    <mergeCell ref="O15:O21"/>
    <mergeCell ref="I23:I29"/>
    <mergeCell ref="J23:J29"/>
    <mergeCell ref="K23:K29"/>
    <mergeCell ref="L23:L29"/>
    <mergeCell ref="M23:M29"/>
    <mergeCell ref="N23:N29"/>
    <mergeCell ref="O23:O29"/>
    <mergeCell ref="I15:I21"/>
    <mergeCell ref="J15:J21"/>
    <mergeCell ref="K15:K21"/>
    <mergeCell ref="L15:L21"/>
    <mergeCell ref="M15:M21"/>
    <mergeCell ref="N15:N21"/>
    <mergeCell ref="P23:P29"/>
    <mergeCell ref="I31:I37"/>
    <mergeCell ref="J31:J37"/>
    <mergeCell ref="K31:K37"/>
    <mergeCell ref="L31:L37"/>
    <mergeCell ref="M31:M37"/>
    <mergeCell ref="N31:N37"/>
    <mergeCell ref="O31:O37"/>
    <mergeCell ref="P31:P37"/>
    <mergeCell ref="O39:O45"/>
    <mergeCell ref="P39:P45"/>
    <mergeCell ref="A89:F89"/>
    <mergeCell ref="G89:P89"/>
    <mergeCell ref="A90:F90"/>
    <mergeCell ref="G90:P90"/>
    <mergeCell ref="I39:I45"/>
    <mergeCell ref="J39:J45"/>
    <mergeCell ref="K39:K45"/>
    <mergeCell ref="L39:L45"/>
    <mergeCell ref="M39:M45"/>
    <mergeCell ref="N39:N45"/>
    <mergeCell ref="I47:I53"/>
    <mergeCell ref="J47:J53"/>
    <mergeCell ref="K47:K53"/>
    <mergeCell ref="L47:L53"/>
    <mergeCell ref="M47:M53"/>
    <mergeCell ref="N47:N53"/>
    <mergeCell ref="O47:O53"/>
    <mergeCell ref="P47:P53"/>
    <mergeCell ref="I55:I61"/>
    <mergeCell ref="J55:J61"/>
    <mergeCell ref="K55:K61"/>
    <mergeCell ref="L55:L61"/>
    <mergeCell ref="M55:M61"/>
    <mergeCell ref="N55:N61"/>
    <mergeCell ref="O55:O61"/>
    <mergeCell ref="P55:P61"/>
    <mergeCell ref="N79:N85"/>
    <mergeCell ref="O79:O85"/>
    <mergeCell ref="P79:P85"/>
    <mergeCell ref="I79:I85"/>
    <mergeCell ref="J79:J85"/>
    <mergeCell ref="K79:K85"/>
    <mergeCell ref="L79:L85"/>
    <mergeCell ref="M79:M85"/>
  </mergeCells>
  <hyperlinks>
    <hyperlink ref="A99" r:id="rId1" xr:uid="{0617061C-D868-4E2A-B642-BA11A2B26FC8}"/>
    <hyperlink ref="H99" r:id="rId2" xr:uid="{F1BBB9CD-E3A8-4058-A37D-93555D77017D}"/>
    <hyperlink ref="A102" r:id="rId3" xr:uid="{7D4527AF-0991-4614-A37B-6A4C17811E59}"/>
    <hyperlink ref="H102" r:id="rId4" xr:uid="{18C2DB10-0C1F-4BC1-98FD-7052D64501D9}"/>
  </hyperlinks>
  <pageMargins left="0.7" right="0.7" top="0.75" bottom="0.75" header="0.3" footer="0.3"/>
  <drawing r:id="rId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30A94-AA5E-4969-BC1D-2F1C46236E0E}">
  <dimension ref="A1:BM83"/>
  <sheetViews>
    <sheetView workbookViewId="0">
      <pane ySplit="5" topLeftCell="A67" activePane="bottomLeft" state="frozen"/>
      <selection pane="bottomLeft" activeCell="D77" sqref="D77"/>
    </sheetView>
  </sheetViews>
  <sheetFormatPr defaultRowHeight="15"/>
  <cols>
    <col min="1" max="1" width="49.85546875" customWidth="1"/>
    <col min="3" max="3" width="12.42578125" bestFit="1" customWidth="1"/>
    <col min="9" max="9" width="41.140625" customWidth="1"/>
    <col min="10" max="10" width="3.85546875" customWidth="1"/>
    <col min="11" max="11" width="5.140625" customWidth="1"/>
    <col min="12" max="12" width="2.85546875" customWidth="1"/>
    <col min="15" max="15" width="15.42578125" hidden="1" customWidth="1"/>
    <col min="16" max="17" width="17.140625" customWidth="1"/>
    <col min="18" max="18" width="15.5703125" customWidth="1"/>
    <col min="19" max="19" width="167.28515625" customWidth="1"/>
    <col min="22" max="22" width="109" customWidth="1"/>
  </cols>
  <sheetData>
    <row r="1" spans="1:53" ht="24.75">
      <c r="A1" s="4" t="s">
        <v>148</v>
      </c>
      <c r="B1" s="3" t="s">
        <v>55</v>
      </c>
      <c r="C1" s="1"/>
      <c r="D1" s="5"/>
      <c r="E1" s="5"/>
      <c r="F1" s="1"/>
      <c r="G1" s="1"/>
      <c r="H1" s="1"/>
      <c r="I1" s="1"/>
      <c r="J1" s="1"/>
      <c r="K1" s="1"/>
      <c r="L1" s="1"/>
      <c r="M1" s="1"/>
      <c r="N1" s="1"/>
      <c r="O1" s="1"/>
    </row>
    <row r="2" spans="1:53" ht="24.75">
      <c r="A2" s="1"/>
      <c r="B2" s="6"/>
      <c r="C2" s="7"/>
      <c r="D2" s="4"/>
      <c r="E2" s="4"/>
      <c r="F2" s="1"/>
      <c r="G2" s="1"/>
      <c r="H2" s="1"/>
      <c r="I2" s="1"/>
      <c r="J2" s="1"/>
      <c r="K2" s="1"/>
      <c r="L2" s="1"/>
      <c r="M2" s="1"/>
      <c r="N2" s="1"/>
      <c r="O2" s="1"/>
    </row>
    <row r="3" spans="1:53" ht="15.75">
      <c r="A3" s="1354" t="s">
        <v>596</v>
      </c>
      <c r="B3" s="1355"/>
      <c r="C3" s="1355"/>
      <c r="D3" s="1355"/>
      <c r="E3" s="1355"/>
      <c r="F3" s="1355"/>
      <c r="G3" s="1355"/>
      <c r="H3" s="1355"/>
      <c r="I3" s="19"/>
      <c r="J3" s="19"/>
      <c r="K3" s="19"/>
      <c r="L3" s="19"/>
      <c r="M3" s="19"/>
      <c r="N3" s="19"/>
      <c r="O3" s="19"/>
    </row>
    <row r="4" spans="1:53" ht="27" customHeight="1">
      <c r="A4" s="1126" t="s">
        <v>151</v>
      </c>
      <c r="B4" s="1128" t="s">
        <v>152</v>
      </c>
      <c r="C4" s="1129"/>
      <c r="D4" s="1130"/>
      <c r="E4" s="1134" t="s">
        <v>153</v>
      </c>
      <c r="F4" s="1136" t="s">
        <v>153</v>
      </c>
      <c r="G4" s="1137"/>
      <c r="H4" s="50" t="s">
        <v>154</v>
      </c>
      <c r="I4" s="1134" t="s">
        <v>597</v>
      </c>
      <c r="J4" s="1139" t="s">
        <v>152</v>
      </c>
      <c r="K4" s="1129"/>
      <c r="L4" s="1130"/>
      <c r="M4" s="1136" t="s">
        <v>154</v>
      </c>
      <c r="N4" s="1137"/>
      <c r="O4" s="234"/>
      <c r="P4" s="234"/>
      <c r="Q4" s="269"/>
      <c r="R4" s="50"/>
      <c r="S4" s="1359" t="s">
        <v>157</v>
      </c>
    </row>
    <row r="5" spans="1:53" ht="21.75" customHeight="1">
      <c r="A5" s="1127"/>
      <c r="B5" s="1131"/>
      <c r="C5" s="1132"/>
      <c r="D5" s="1133"/>
      <c r="E5" s="1135"/>
      <c r="F5" s="51" t="s">
        <v>158</v>
      </c>
      <c r="G5" s="51" t="s">
        <v>159</v>
      </c>
      <c r="H5" s="51" t="s">
        <v>158</v>
      </c>
      <c r="I5" s="1138"/>
      <c r="J5" s="1140"/>
      <c r="K5" s="1141"/>
      <c r="L5" s="1142"/>
      <c r="M5" s="9" t="s">
        <v>158</v>
      </c>
      <c r="N5" s="9" t="s">
        <v>159</v>
      </c>
      <c r="O5" s="628" t="s">
        <v>496</v>
      </c>
      <c r="P5" s="10" t="s">
        <v>494</v>
      </c>
      <c r="Q5" s="10" t="s">
        <v>495</v>
      </c>
      <c r="R5" s="10" t="s">
        <v>598</v>
      </c>
      <c r="S5" s="1118"/>
    </row>
    <row r="6" spans="1:53">
      <c r="A6" s="447" t="s">
        <v>188</v>
      </c>
      <c r="B6" s="282" t="s">
        <v>168</v>
      </c>
      <c r="C6" s="282">
        <v>440</v>
      </c>
      <c r="D6" s="282" t="s">
        <v>169</v>
      </c>
      <c r="E6" s="71" t="s">
        <v>170</v>
      </c>
      <c r="F6" s="70">
        <v>45564</v>
      </c>
      <c r="G6" s="71">
        <f t="shared" ref="G6:G12" si="0">F6+1</f>
        <v>45565</v>
      </c>
      <c r="H6" s="70">
        <f>F6+4</f>
        <v>45568</v>
      </c>
      <c r="I6" s="1512" t="s">
        <v>599</v>
      </c>
      <c r="J6" s="1535" t="s">
        <v>600</v>
      </c>
      <c r="K6" s="1514">
        <v>438</v>
      </c>
      <c r="L6" s="1517" t="s">
        <v>179</v>
      </c>
      <c r="M6" s="1375">
        <v>45572</v>
      </c>
      <c r="N6" s="1375">
        <f>M6+1</f>
        <v>45573</v>
      </c>
      <c r="O6" s="1532">
        <f>M6+8</f>
        <v>45580</v>
      </c>
      <c r="P6" s="1529">
        <f>O6+4</f>
        <v>45584</v>
      </c>
      <c r="Q6" s="506"/>
      <c r="R6" s="1529">
        <f>Q9+6</f>
        <v>45594</v>
      </c>
      <c r="S6" s="1511"/>
    </row>
    <row r="7" spans="1:53">
      <c r="A7" s="448" t="s">
        <v>601</v>
      </c>
      <c r="B7" s="393" t="s">
        <v>168</v>
      </c>
      <c r="C7" s="393">
        <v>440</v>
      </c>
      <c r="D7" s="393" t="s">
        <v>179</v>
      </c>
      <c r="E7" s="436" t="s">
        <v>176</v>
      </c>
      <c r="F7" s="437">
        <v>45567</v>
      </c>
      <c r="G7" s="438">
        <f t="shared" si="0"/>
        <v>45568</v>
      </c>
      <c r="H7" s="437">
        <f>F7+1</f>
        <v>45568</v>
      </c>
      <c r="I7" s="1513"/>
      <c r="J7" s="1536"/>
      <c r="K7" s="1515"/>
      <c r="L7" s="1518"/>
      <c r="M7" s="1376"/>
      <c r="N7" s="1376"/>
      <c r="O7" s="1533"/>
      <c r="P7" s="1530"/>
      <c r="Q7" s="507"/>
      <c r="R7" s="1530"/>
      <c r="S7" s="1074"/>
    </row>
    <row r="8" spans="1:53" s="355" customFormat="1">
      <c r="A8" s="449" t="s">
        <v>177</v>
      </c>
      <c r="B8" s="439" t="s">
        <v>178</v>
      </c>
      <c r="C8" s="439">
        <v>437</v>
      </c>
      <c r="D8" s="439" t="s">
        <v>179</v>
      </c>
      <c r="E8" s="409" t="s">
        <v>180</v>
      </c>
      <c r="F8" s="410">
        <v>45564</v>
      </c>
      <c r="G8" s="411">
        <f t="shared" si="0"/>
        <v>45565</v>
      </c>
      <c r="H8" s="410">
        <f>F8+4</f>
        <v>45568</v>
      </c>
      <c r="I8" s="1513"/>
      <c r="J8" s="1536"/>
      <c r="K8" s="1515"/>
      <c r="L8" s="1518"/>
      <c r="M8" s="1376"/>
      <c r="N8" s="1376"/>
      <c r="O8" s="1533"/>
      <c r="P8" s="1530"/>
      <c r="Q8" s="507"/>
      <c r="R8" s="1530"/>
      <c r="S8" s="1074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</row>
    <row r="9" spans="1:53">
      <c r="A9" s="494" t="s">
        <v>602</v>
      </c>
      <c r="B9" s="439" t="s">
        <v>182</v>
      </c>
      <c r="C9" s="439">
        <v>438</v>
      </c>
      <c r="D9" s="439" t="s">
        <v>179</v>
      </c>
      <c r="E9" s="88" t="s">
        <v>180</v>
      </c>
      <c r="F9" s="89">
        <v>45565</v>
      </c>
      <c r="G9" s="90">
        <f t="shared" si="0"/>
        <v>45566</v>
      </c>
      <c r="H9" s="89">
        <f>F9+2</f>
        <v>45567</v>
      </c>
      <c r="I9" s="1513"/>
      <c r="J9" s="1536"/>
      <c r="K9" s="1515"/>
      <c r="L9" s="1518"/>
      <c r="M9" s="1376"/>
      <c r="N9" s="1376"/>
      <c r="O9" s="1533"/>
      <c r="P9" s="1530"/>
      <c r="Q9" s="507">
        <f>P6+4</f>
        <v>45588</v>
      </c>
      <c r="R9" s="1530"/>
      <c r="S9" s="1074"/>
    </row>
    <row r="10" spans="1:53">
      <c r="A10" s="449" t="s">
        <v>198</v>
      </c>
      <c r="B10" s="439" t="s">
        <v>184</v>
      </c>
      <c r="C10" s="439">
        <v>440</v>
      </c>
      <c r="D10" s="439" t="s">
        <v>169</v>
      </c>
      <c r="E10" s="88" t="s">
        <v>180</v>
      </c>
      <c r="F10" s="89">
        <v>45569</v>
      </c>
      <c r="G10" s="90">
        <f t="shared" si="0"/>
        <v>45570</v>
      </c>
      <c r="H10" s="89">
        <f>F10+2</f>
        <v>45571</v>
      </c>
      <c r="I10" s="1513"/>
      <c r="J10" s="1536"/>
      <c r="K10" s="1515"/>
      <c r="L10" s="1518"/>
      <c r="M10" s="1376"/>
      <c r="N10" s="1376"/>
      <c r="O10" s="1533"/>
      <c r="P10" s="1530"/>
      <c r="Q10" s="507"/>
      <c r="R10" s="1530"/>
      <c r="S10" s="1074"/>
    </row>
    <row r="11" spans="1:53">
      <c r="A11" s="450" t="s">
        <v>193</v>
      </c>
      <c r="B11" s="440" t="s">
        <v>186</v>
      </c>
      <c r="C11" s="440">
        <v>440</v>
      </c>
      <c r="D11" s="440" t="s">
        <v>169</v>
      </c>
      <c r="E11" s="95" t="s">
        <v>187</v>
      </c>
      <c r="F11" s="96">
        <v>45565</v>
      </c>
      <c r="G11" s="97">
        <f t="shared" si="0"/>
        <v>45566</v>
      </c>
      <c r="H11" s="96">
        <f>F11+1</f>
        <v>45566</v>
      </c>
      <c r="I11" s="1513"/>
      <c r="J11" s="1536"/>
      <c r="K11" s="1515"/>
      <c r="L11" s="1518"/>
      <c r="M11" s="1376"/>
      <c r="N11" s="1376"/>
      <c r="O11" s="1533"/>
      <c r="P11" s="1530"/>
      <c r="Q11" s="507"/>
      <c r="R11" s="1530"/>
      <c r="S11" s="1074"/>
    </row>
    <row r="12" spans="1:53">
      <c r="A12" s="451" t="s">
        <v>177</v>
      </c>
      <c r="B12" s="440" t="str">
        <f>_xlfn.ARRAYTOTEXT(B8)</f>
        <v>HV</v>
      </c>
      <c r="C12" s="440">
        <v>437</v>
      </c>
      <c r="D12" s="440" t="str">
        <f>_xlfn.ARRAYTOTEXT(D8)</f>
        <v>A</v>
      </c>
      <c r="E12" s="357" t="s">
        <v>187</v>
      </c>
      <c r="F12" s="102">
        <v>45567</v>
      </c>
      <c r="G12" s="103">
        <f t="shared" si="0"/>
        <v>45568</v>
      </c>
      <c r="H12" s="102">
        <f>F12+1</f>
        <v>45568</v>
      </c>
      <c r="I12" s="1513"/>
      <c r="J12" s="1537"/>
      <c r="K12" s="1516"/>
      <c r="L12" s="1519"/>
      <c r="M12" s="1377"/>
      <c r="N12" s="1377"/>
      <c r="O12" s="1534"/>
      <c r="P12" s="1531"/>
      <c r="Q12" s="508"/>
      <c r="R12" s="1531"/>
      <c r="S12" s="1075"/>
    </row>
    <row r="13" spans="1:53">
      <c r="A13" s="62"/>
      <c r="B13" s="360"/>
      <c r="C13" s="360"/>
      <c r="D13" s="361"/>
      <c r="E13" s="40"/>
      <c r="F13" s="39"/>
      <c r="G13" s="39"/>
      <c r="H13" s="39"/>
      <c r="I13" s="63"/>
      <c r="J13" s="63"/>
      <c r="K13" s="63"/>
      <c r="L13" s="63"/>
      <c r="M13" s="63"/>
      <c r="N13" s="63"/>
      <c r="O13" s="66"/>
      <c r="R13" s="64"/>
      <c r="S13" s="61"/>
    </row>
    <row r="14" spans="1:53">
      <c r="A14" s="447" t="s">
        <v>603</v>
      </c>
      <c r="B14" s="604" t="s">
        <v>168</v>
      </c>
      <c r="C14" s="605">
        <f>C6+1</f>
        <v>441</v>
      </c>
      <c r="D14" s="605" t="s">
        <v>169</v>
      </c>
      <c r="E14" s="741" t="s">
        <v>170</v>
      </c>
      <c r="F14" s="70">
        <f>F6+7</f>
        <v>45571</v>
      </c>
      <c r="G14" s="71">
        <f>F14+1</f>
        <v>45572</v>
      </c>
      <c r="H14" s="72">
        <f>F14+4</f>
        <v>45575</v>
      </c>
      <c r="I14" s="1538" t="s">
        <v>604</v>
      </c>
      <c r="J14" s="1540" t="s">
        <v>600</v>
      </c>
      <c r="K14" s="1543">
        <f>K6+1</f>
        <v>439</v>
      </c>
      <c r="L14" s="1546" t="s">
        <v>179</v>
      </c>
      <c r="M14" s="1370">
        <f>M6+7</f>
        <v>45579</v>
      </c>
      <c r="N14" s="1370">
        <f>M14+1</f>
        <v>45580</v>
      </c>
      <c r="O14" s="1532">
        <f>M14+8</f>
        <v>45587</v>
      </c>
      <c r="P14" s="1532">
        <f>O14+4</f>
        <v>45591</v>
      </c>
      <c r="Q14" s="813"/>
      <c r="R14" s="1532">
        <f>Q17+6</f>
        <v>45601</v>
      </c>
      <c r="S14" s="1511" t="s">
        <v>605</v>
      </c>
    </row>
    <row r="15" spans="1:53" ht="14.45" customHeight="1">
      <c r="A15" s="448" t="s">
        <v>194</v>
      </c>
      <c r="B15" s="728" t="s">
        <v>168</v>
      </c>
      <c r="C15" s="728">
        <f>C7+1</f>
        <v>441</v>
      </c>
      <c r="D15" s="728" t="s">
        <v>169</v>
      </c>
      <c r="E15" s="742" t="s">
        <v>176</v>
      </c>
      <c r="F15" s="78">
        <f>F7+7</f>
        <v>45574</v>
      </c>
      <c r="G15" s="79">
        <f t="shared" ref="G15" si="1">F15+1</f>
        <v>45575</v>
      </c>
      <c r="H15" s="80">
        <f>F15+1</f>
        <v>45575</v>
      </c>
      <c r="I15" s="1539"/>
      <c r="J15" s="1541"/>
      <c r="K15" s="1544"/>
      <c r="L15" s="1547"/>
      <c r="M15" s="1371"/>
      <c r="N15" s="1371"/>
      <c r="O15" s="1533"/>
      <c r="P15" s="1533"/>
      <c r="Q15" s="814"/>
      <c r="R15" s="1533"/>
      <c r="S15" s="1074"/>
    </row>
    <row r="16" spans="1:53" ht="14.45" customHeight="1">
      <c r="A16" s="449" t="s">
        <v>196</v>
      </c>
      <c r="B16" s="439" t="s">
        <v>178</v>
      </c>
      <c r="C16" s="439">
        <f>C8+1</f>
        <v>438</v>
      </c>
      <c r="D16" s="439" t="s">
        <v>179</v>
      </c>
      <c r="E16" s="88" t="s">
        <v>180</v>
      </c>
      <c r="F16" s="89">
        <f>SUM(F8,7)</f>
        <v>45571</v>
      </c>
      <c r="G16" s="90">
        <f t="shared" ref="G14:G20" si="2">F16+1</f>
        <v>45572</v>
      </c>
      <c r="H16" s="91">
        <f>F16+4</f>
        <v>45575</v>
      </c>
      <c r="I16" s="1539"/>
      <c r="J16" s="1541"/>
      <c r="K16" s="1544"/>
      <c r="L16" s="1547"/>
      <c r="M16" s="1371"/>
      <c r="N16" s="1371"/>
      <c r="O16" s="1533"/>
      <c r="P16" s="1533"/>
      <c r="Q16" s="814"/>
      <c r="R16" s="1533"/>
      <c r="S16" s="1074"/>
    </row>
    <row r="17" spans="1:19" ht="14.45" customHeight="1">
      <c r="A17" s="494" t="s">
        <v>606</v>
      </c>
      <c r="B17" s="393" t="s">
        <v>182</v>
      </c>
      <c r="C17" s="393">
        <f>C9+1</f>
        <v>439</v>
      </c>
      <c r="D17" s="393" t="s">
        <v>179</v>
      </c>
      <c r="E17" s="88" t="s">
        <v>180</v>
      </c>
      <c r="F17" s="89">
        <f>SUM(F9,7)</f>
        <v>45572</v>
      </c>
      <c r="G17" s="90">
        <f t="shared" si="2"/>
        <v>45573</v>
      </c>
      <c r="H17" s="91">
        <f>F17+2</f>
        <v>45574</v>
      </c>
      <c r="I17" s="1539"/>
      <c r="J17" s="1541"/>
      <c r="K17" s="1544"/>
      <c r="L17" s="1547"/>
      <c r="M17" s="1371"/>
      <c r="N17" s="1371"/>
      <c r="O17" s="1533"/>
      <c r="P17" s="1533"/>
      <c r="Q17" s="814">
        <f>P14+4</f>
        <v>45595</v>
      </c>
      <c r="R17" s="1533"/>
      <c r="S17" s="1074"/>
    </row>
    <row r="18" spans="1:19" ht="14.45" customHeight="1">
      <c r="A18" s="449" t="s">
        <v>512</v>
      </c>
      <c r="B18" s="439" t="s">
        <v>184</v>
      </c>
      <c r="C18" s="439">
        <f>C10+1</f>
        <v>441</v>
      </c>
      <c r="D18" s="439" t="s">
        <v>169</v>
      </c>
      <c r="E18" s="88" t="s">
        <v>180</v>
      </c>
      <c r="F18" s="89">
        <f>SUM(F10,7)</f>
        <v>45576</v>
      </c>
      <c r="G18" s="90">
        <f t="shared" si="2"/>
        <v>45577</v>
      </c>
      <c r="H18" s="89">
        <f>F18+2</f>
        <v>45578</v>
      </c>
      <c r="I18" s="1539"/>
      <c r="J18" s="1541"/>
      <c r="K18" s="1544"/>
      <c r="L18" s="1547"/>
      <c r="M18" s="1371"/>
      <c r="N18" s="1371"/>
      <c r="O18" s="1533"/>
      <c r="P18" s="1533"/>
      <c r="Q18" s="814"/>
      <c r="R18" s="1533"/>
      <c r="S18" s="1074"/>
    </row>
    <row r="19" spans="1:19" ht="14.45" customHeight="1">
      <c r="A19" s="450" t="s">
        <v>199</v>
      </c>
      <c r="B19" s="440" t="s">
        <v>186</v>
      </c>
      <c r="C19" s="440">
        <f>C11+1</f>
        <v>441</v>
      </c>
      <c r="D19" s="440" t="s">
        <v>169</v>
      </c>
      <c r="E19" s="95" t="s">
        <v>187</v>
      </c>
      <c r="F19" s="96">
        <f>SUM(F11,7)</f>
        <v>45572</v>
      </c>
      <c r="G19" s="97">
        <f t="shared" si="2"/>
        <v>45573</v>
      </c>
      <c r="H19" s="98">
        <f>F19+1</f>
        <v>45573</v>
      </c>
      <c r="I19" s="1539"/>
      <c r="J19" s="1541"/>
      <c r="K19" s="1544"/>
      <c r="L19" s="1547"/>
      <c r="M19" s="1371"/>
      <c r="N19" s="1371"/>
      <c r="O19" s="1533"/>
      <c r="P19" s="1533"/>
      <c r="Q19" s="814"/>
      <c r="R19" s="1533"/>
      <c r="S19" s="1074"/>
    </row>
    <row r="20" spans="1:19">
      <c r="A20" s="451" t="s">
        <v>211</v>
      </c>
      <c r="B20" s="440" t="s">
        <v>184</v>
      </c>
      <c r="C20" s="440">
        <v>440</v>
      </c>
      <c r="D20" s="440" t="s">
        <v>201</v>
      </c>
      <c r="E20" s="357" t="s">
        <v>187</v>
      </c>
      <c r="F20" s="102">
        <f>SUM(F12,4)</f>
        <v>45571</v>
      </c>
      <c r="G20" s="103">
        <f t="shared" si="2"/>
        <v>45572</v>
      </c>
      <c r="H20" s="281">
        <f>F20+1</f>
        <v>45572</v>
      </c>
      <c r="I20" s="1539"/>
      <c r="J20" s="1542"/>
      <c r="K20" s="1545"/>
      <c r="L20" s="1548"/>
      <c r="M20" s="1372"/>
      <c r="N20" s="1372"/>
      <c r="O20" s="1534"/>
      <c r="P20" s="1534"/>
      <c r="Q20" s="815"/>
      <c r="R20" s="1534"/>
      <c r="S20" s="1075"/>
    </row>
    <row r="21" spans="1:19">
      <c r="A21" s="62"/>
      <c r="B21" s="360"/>
      <c r="C21" s="360"/>
      <c r="D21" s="361"/>
      <c r="E21" s="40"/>
      <c r="F21" s="39"/>
      <c r="G21" s="39"/>
      <c r="H21" s="39"/>
      <c r="I21" s="63"/>
      <c r="J21" s="63"/>
      <c r="K21" s="63"/>
      <c r="L21" s="63"/>
      <c r="M21" s="65"/>
      <c r="N21" s="64"/>
      <c r="O21" s="38"/>
      <c r="R21" s="64"/>
      <c r="S21" s="61"/>
    </row>
    <row r="22" spans="1:19" ht="14.45" customHeight="1">
      <c r="A22" s="447" t="s">
        <v>202</v>
      </c>
      <c r="B22" s="282" t="s">
        <v>168</v>
      </c>
      <c r="C22" s="282">
        <f>C14+1</f>
        <v>442</v>
      </c>
      <c r="D22" s="282" t="s">
        <v>169</v>
      </c>
      <c r="E22" s="69" t="s">
        <v>170</v>
      </c>
      <c r="F22" s="70">
        <f>SUM(F14,7)</f>
        <v>45578</v>
      </c>
      <c r="G22" s="71">
        <f t="shared" ref="G22:G28" si="3">F22+1</f>
        <v>45579</v>
      </c>
      <c r="H22" s="72">
        <f>F22+4</f>
        <v>45582</v>
      </c>
      <c r="I22" s="1512" t="s">
        <v>607</v>
      </c>
      <c r="J22" s="1535" t="s">
        <v>600</v>
      </c>
      <c r="K22" s="1514">
        <f>K14+1</f>
        <v>440</v>
      </c>
      <c r="L22" s="1517" t="s">
        <v>179</v>
      </c>
      <c r="M22" s="1520">
        <f>SUM(M14+7)</f>
        <v>45586</v>
      </c>
      <c r="N22" s="1520">
        <f>M22+1</f>
        <v>45587</v>
      </c>
      <c r="O22" s="1523">
        <f>M22+8</f>
        <v>45594</v>
      </c>
      <c r="P22" s="1520">
        <f>O22+4</f>
        <v>45598</v>
      </c>
      <c r="Q22" s="625"/>
      <c r="R22" s="1520">
        <f>Q25+6</f>
        <v>45608</v>
      </c>
      <c r="S22" s="1511"/>
    </row>
    <row r="23" spans="1:19" ht="14.45" customHeight="1">
      <c r="A23" s="448" t="s">
        <v>202</v>
      </c>
      <c r="B23" s="331" t="str">
        <f t="shared" ref="B23:D23" si="4">_xlfn.ARRAYTOTEXT(B22)</f>
        <v>HD</v>
      </c>
      <c r="C23" s="331">
        <f>C15+1</f>
        <v>442</v>
      </c>
      <c r="D23" s="331" t="str">
        <f t="shared" si="4"/>
        <v>R</v>
      </c>
      <c r="E23" s="77" t="s">
        <v>176</v>
      </c>
      <c r="F23" s="78">
        <f>SUM(F15,7)</f>
        <v>45581</v>
      </c>
      <c r="G23" s="79">
        <f t="shared" si="3"/>
        <v>45582</v>
      </c>
      <c r="H23" s="80">
        <f>F23+1</f>
        <v>45582</v>
      </c>
      <c r="I23" s="1513"/>
      <c r="J23" s="1536"/>
      <c r="K23" s="1515"/>
      <c r="L23" s="1518"/>
      <c r="M23" s="1521"/>
      <c r="N23" s="1521"/>
      <c r="O23" s="1524"/>
      <c r="P23" s="1521"/>
      <c r="Q23" s="626"/>
      <c r="R23" s="1521"/>
      <c r="S23" s="1074"/>
    </row>
    <row r="24" spans="1:19" ht="14.45" customHeight="1">
      <c r="A24" s="449" t="s">
        <v>203</v>
      </c>
      <c r="B24" s="439" t="s">
        <v>178</v>
      </c>
      <c r="C24" s="439">
        <f>C16+1</f>
        <v>439</v>
      </c>
      <c r="D24" s="439" t="s">
        <v>179</v>
      </c>
      <c r="E24" s="88" t="s">
        <v>180</v>
      </c>
      <c r="F24" s="89">
        <f>SUM(F16,7)</f>
        <v>45578</v>
      </c>
      <c r="G24" s="90">
        <f t="shared" si="3"/>
        <v>45579</v>
      </c>
      <c r="H24" s="91">
        <f>F24+4</f>
        <v>45582</v>
      </c>
      <c r="I24" s="1513"/>
      <c r="J24" s="1536"/>
      <c r="K24" s="1515"/>
      <c r="L24" s="1518"/>
      <c r="M24" s="1521"/>
      <c r="N24" s="1521"/>
      <c r="O24" s="1524"/>
      <c r="P24" s="1521"/>
      <c r="Q24" s="626"/>
      <c r="R24" s="1521"/>
      <c r="S24" s="1074"/>
    </row>
    <row r="25" spans="1:19" ht="14.45" customHeight="1">
      <c r="A25" s="494" t="s">
        <v>608</v>
      </c>
      <c r="B25" s="439" t="s">
        <v>182</v>
      </c>
      <c r="C25" s="439">
        <f>C17+1</f>
        <v>440</v>
      </c>
      <c r="D25" s="439" t="s">
        <v>179</v>
      </c>
      <c r="E25" s="88" t="s">
        <v>180</v>
      </c>
      <c r="F25" s="89">
        <f>SUM(F17,7)</f>
        <v>45579</v>
      </c>
      <c r="G25" s="90">
        <f t="shared" si="3"/>
        <v>45580</v>
      </c>
      <c r="H25" s="91">
        <f>F25+2</f>
        <v>45581</v>
      </c>
      <c r="I25" s="1513"/>
      <c r="J25" s="1536"/>
      <c r="K25" s="1515"/>
      <c r="L25" s="1518"/>
      <c r="M25" s="1521"/>
      <c r="N25" s="1521"/>
      <c r="O25" s="1524"/>
      <c r="P25" s="1521"/>
      <c r="Q25" s="626">
        <f>P22+4</f>
        <v>45602</v>
      </c>
      <c r="R25" s="1521"/>
      <c r="S25" s="1074"/>
    </row>
    <row r="26" spans="1:19" ht="14.45" customHeight="1">
      <c r="A26" s="449" t="s">
        <v>219</v>
      </c>
      <c r="B26" s="439" t="s">
        <v>184</v>
      </c>
      <c r="C26" s="439">
        <f>C18+1</f>
        <v>442</v>
      </c>
      <c r="D26" s="439" t="s">
        <v>169</v>
      </c>
      <c r="E26" s="88" t="s">
        <v>180</v>
      </c>
      <c r="F26" s="89">
        <f>SUM(F18,7)</f>
        <v>45583</v>
      </c>
      <c r="G26" s="90">
        <f t="shared" si="3"/>
        <v>45584</v>
      </c>
      <c r="H26" s="89">
        <f>F26+2</f>
        <v>45585</v>
      </c>
      <c r="I26" s="1513"/>
      <c r="J26" s="1536"/>
      <c r="K26" s="1515"/>
      <c r="L26" s="1518"/>
      <c r="M26" s="1521"/>
      <c r="N26" s="1521"/>
      <c r="O26" s="1524"/>
      <c r="P26" s="1521"/>
      <c r="Q26" s="626"/>
      <c r="R26" s="1521"/>
      <c r="S26" s="1074"/>
    </row>
    <row r="27" spans="1:19" ht="14.45" customHeight="1">
      <c r="A27" s="450" t="s">
        <v>233</v>
      </c>
      <c r="B27" s="440" t="s">
        <v>186</v>
      </c>
      <c r="C27" s="440">
        <f>C19+1</f>
        <v>442</v>
      </c>
      <c r="D27" s="440" t="s">
        <v>169</v>
      </c>
      <c r="E27" s="95" t="s">
        <v>187</v>
      </c>
      <c r="F27" s="96">
        <f>SUM(F19,7)</f>
        <v>45579</v>
      </c>
      <c r="G27" s="97">
        <f t="shared" si="3"/>
        <v>45580</v>
      </c>
      <c r="H27" s="98">
        <f>F27+1</f>
        <v>45580</v>
      </c>
      <c r="I27" s="1513"/>
      <c r="J27" s="1536"/>
      <c r="K27" s="1515"/>
      <c r="L27" s="1518"/>
      <c r="M27" s="1521"/>
      <c r="N27" s="1521"/>
      <c r="O27" s="1524"/>
      <c r="P27" s="1521"/>
      <c r="Q27" s="626"/>
      <c r="R27" s="1521"/>
      <c r="S27" s="1074"/>
    </row>
    <row r="28" spans="1:19">
      <c r="A28" s="451" t="s">
        <v>198</v>
      </c>
      <c r="B28" s="440" t="s">
        <v>184</v>
      </c>
      <c r="C28" s="440">
        <f>C20+1</f>
        <v>441</v>
      </c>
      <c r="D28" s="440" t="s">
        <v>201</v>
      </c>
      <c r="E28" s="357" t="s">
        <v>187</v>
      </c>
      <c r="F28" s="102">
        <f>SUM(F20,7)</f>
        <v>45578</v>
      </c>
      <c r="G28" s="103">
        <f t="shared" si="3"/>
        <v>45579</v>
      </c>
      <c r="H28" s="281">
        <f>F28+1</f>
        <v>45579</v>
      </c>
      <c r="I28" s="1513"/>
      <c r="J28" s="1537"/>
      <c r="K28" s="1516"/>
      <c r="L28" s="1519"/>
      <c r="M28" s="1522"/>
      <c r="N28" s="1522"/>
      <c r="O28" s="1525"/>
      <c r="P28" s="1522"/>
      <c r="Q28" s="627"/>
      <c r="R28" s="1522"/>
      <c r="S28" s="1075"/>
    </row>
    <row r="29" spans="1:19">
      <c r="A29" s="62"/>
      <c r="B29" s="360"/>
      <c r="C29" s="360"/>
      <c r="D29" s="361"/>
      <c r="E29" s="40"/>
      <c r="F29" s="39"/>
      <c r="G29" s="39"/>
      <c r="H29" s="39"/>
      <c r="I29" s="38"/>
      <c r="J29" s="63"/>
      <c r="K29" s="63"/>
      <c r="L29" s="63"/>
      <c r="M29" s="64"/>
      <c r="N29" s="64"/>
      <c r="O29" s="38"/>
      <c r="R29" s="64"/>
      <c r="S29" s="61"/>
    </row>
    <row r="30" spans="1:19" ht="15" customHeight="1">
      <c r="A30" s="447" t="s">
        <v>207</v>
      </c>
      <c r="B30" s="282" t="s">
        <v>168</v>
      </c>
      <c r="C30" s="282">
        <f>C22+1</f>
        <v>443</v>
      </c>
      <c r="D30" s="282" t="s">
        <v>169</v>
      </c>
      <c r="E30" s="69" t="s">
        <v>170</v>
      </c>
      <c r="F30" s="70">
        <f>SUM(F22,7)</f>
        <v>45585</v>
      </c>
      <c r="G30" s="71">
        <f t="shared" ref="G30:G36" si="5">F30+1</f>
        <v>45586</v>
      </c>
      <c r="H30" s="70">
        <f>F30+4</f>
        <v>45589</v>
      </c>
      <c r="I30" s="1549" t="s">
        <v>609</v>
      </c>
      <c r="J30" s="1496" t="s">
        <v>600</v>
      </c>
      <c r="K30" s="1552">
        <f>SUM(K22,1)</f>
        <v>441</v>
      </c>
      <c r="L30" s="1553" t="s">
        <v>179</v>
      </c>
      <c r="M30" s="1556">
        <f>SUM(M22+7)</f>
        <v>45593</v>
      </c>
      <c r="N30" s="1556">
        <f>M30+1</f>
        <v>45594</v>
      </c>
      <c r="O30" s="1556">
        <f>M30+8</f>
        <v>45601</v>
      </c>
      <c r="P30" s="1559">
        <f>O30+4</f>
        <v>45605</v>
      </c>
      <c r="Q30" s="719"/>
      <c r="R30" s="1559">
        <f>Q33+6</f>
        <v>45615</v>
      </c>
      <c r="S30" s="1563"/>
    </row>
    <row r="31" spans="1:19">
      <c r="A31" s="448" t="s">
        <v>207</v>
      </c>
      <c r="B31" s="331" t="str">
        <f t="shared" ref="B31:D31" si="6">_xlfn.ARRAYTOTEXT(B30)</f>
        <v>HD</v>
      </c>
      <c r="C31" s="331">
        <f>C23+1</f>
        <v>443</v>
      </c>
      <c r="D31" s="331" t="str">
        <f t="shared" si="6"/>
        <v>R</v>
      </c>
      <c r="E31" s="77" t="s">
        <v>176</v>
      </c>
      <c r="F31" s="78">
        <f>SUM(F23,7)</f>
        <v>45588</v>
      </c>
      <c r="G31" s="79">
        <f t="shared" si="5"/>
        <v>45589</v>
      </c>
      <c r="H31" s="78">
        <f>F31+1</f>
        <v>45589</v>
      </c>
      <c r="I31" s="1550"/>
      <c r="J31" s="1497"/>
      <c r="K31" s="1515"/>
      <c r="L31" s="1554"/>
      <c r="M31" s="1557"/>
      <c r="N31" s="1557"/>
      <c r="O31" s="1557"/>
      <c r="P31" s="1559"/>
      <c r="Q31" s="242"/>
      <c r="R31" s="1559"/>
      <c r="S31" s="1564"/>
    </row>
    <row r="32" spans="1:19">
      <c r="A32" s="449" t="s">
        <v>604</v>
      </c>
      <c r="B32" s="693" t="s">
        <v>178</v>
      </c>
      <c r="C32" s="693">
        <f>C24+1</f>
        <v>440</v>
      </c>
      <c r="D32" s="693" t="s">
        <v>179</v>
      </c>
      <c r="E32" s="333" t="s">
        <v>180</v>
      </c>
      <c r="F32" s="334">
        <f>SUM(F24,7)</f>
        <v>45585</v>
      </c>
      <c r="G32" s="335">
        <f t="shared" si="5"/>
        <v>45586</v>
      </c>
      <c r="H32" s="334">
        <f>F32+4</f>
        <v>45589</v>
      </c>
      <c r="I32" s="1550"/>
      <c r="J32" s="1497"/>
      <c r="K32" s="1515"/>
      <c r="L32" s="1554"/>
      <c r="M32" s="1557"/>
      <c r="N32" s="1557"/>
      <c r="O32" s="1557"/>
      <c r="P32" s="1559"/>
      <c r="Q32" s="242"/>
      <c r="R32" s="1559"/>
      <c r="S32" s="1564"/>
    </row>
    <row r="33" spans="1:65">
      <c r="A33" s="494" t="s">
        <v>610</v>
      </c>
      <c r="B33" s="439" t="s">
        <v>182</v>
      </c>
      <c r="C33" s="439">
        <f>C25+1</f>
        <v>441</v>
      </c>
      <c r="D33" s="439" t="s">
        <v>179</v>
      </c>
      <c r="E33" s="88" t="s">
        <v>180</v>
      </c>
      <c r="F33" s="89">
        <f>SUM(F25,7)</f>
        <v>45586</v>
      </c>
      <c r="G33" s="90">
        <f t="shared" si="5"/>
        <v>45587</v>
      </c>
      <c r="H33" s="89">
        <f>F33+2</f>
        <v>45588</v>
      </c>
      <c r="I33" s="1550"/>
      <c r="J33" s="1497"/>
      <c r="K33" s="1515"/>
      <c r="L33" s="1554"/>
      <c r="M33" s="1557"/>
      <c r="N33" s="1557"/>
      <c r="O33" s="1557"/>
      <c r="P33" s="1559"/>
      <c r="Q33" s="242">
        <f>P30+4</f>
        <v>45609</v>
      </c>
      <c r="R33" s="1559"/>
      <c r="S33" s="1564"/>
    </row>
    <row r="34" spans="1:65">
      <c r="A34" s="449" t="s">
        <v>224</v>
      </c>
      <c r="B34" s="439" t="s">
        <v>184</v>
      </c>
      <c r="C34" s="439">
        <f>C26+1</f>
        <v>443</v>
      </c>
      <c r="D34" s="439" t="s">
        <v>169</v>
      </c>
      <c r="E34" s="88" t="s">
        <v>180</v>
      </c>
      <c r="F34" s="89">
        <f>SUM(F26,7)</f>
        <v>45590</v>
      </c>
      <c r="G34" s="90">
        <f t="shared" si="5"/>
        <v>45591</v>
      </c>
      <c r="H34" s="89">
        <f>F34+2</f>
        <v>45592</v>
      </c>
      <c r="I34" s="1550"/>
      <c r="J34" s="1497"/>
      <c r="K34" s="1515"/>
      <c r="L34" s="1554"/>
      <c r="M34" s="1557"/>
      <c r="N34" s="1557"/>
      <c r="O34" s="1557"/>
      <c r="P34" s="1559"/>
      <c r="Q34" s="242"/>
      <c r="R34" s="1559"/>
      <c r="S34" s="1564"/>
    </row>
    <row r="35" spans="1:65">
      <c r="A35" s="450" t="s">
        <v>611</v>
      </c>
      <c r="B35" s="440" t="s">
        <v>186</v>
      </c>
      <c r="C35" s="440">
        <f>C27+1</f>
        <v>443</v>
      </c>
      <c r="D35" s="440" t="s">
        <v>169</v>
      </c>
      <c r="E35" s="95" t="s">
        <v>187</v>
      </c>
      <c r="F35" s="96">
        <f>SUM(F27,7)</f>
        <v>45586</v>
      </c>
      <c r="G35" s="97">
        <f t="shared" si="5"/>
        <v>45587</v>
      </c>
      <c r="H35" s="96">
        <f>F35+1</f>
        <v>45587</v>
      </c>
      <c r="I35" s="1550"/>
      <c r="J35" s="1497"/>
      <c r="K35" s="1515"/>
      <c r="L35" s="1554"/>
      <c r="M35" s="1557"/>
      <c r="N35" s="1557"/>
      <c r="O35" s="1557"/>
      <c r="P35" s="1559"/>
      <c r="Q35" s="242"/>
      <c r="R35" s="1559"/>
      <c r="S35" s="1564"/>
    </row>
    <row r="36" spans="1:65">
      <c r="A36" s="451" t="s">
        <v>213</v>
      </c>
      <c r="B36" s="440" t="s">
        <v>184</v>
      </c>
      <c r="C36" s="440">
        <f>C28+1</f>
        <v>442</v>
      </c>
      <c r="D36" s="440" t="s">
        <v>201</v>
      </c>
      <c r="E36" s="357" t="s">
        <v>187</v>
      </c>
      <c r="F36" s="102">
        <f>SUM(F28,7)</f>
        <v>45585</v>
      </c>
      <c r="G36" s="103">
        <f t="shared" si="5"/>
        <v>45586</v>
      </c>
      <c r="H36" s="102">
        <f>F36+1</f>
        <v>45586</v>
      </c>
      <c r="I36" s="1551"/>
      <c r="J36" s="1498"/>
      <c r="K36" s="1516"/>
      <c r="L36" s="1555"/>
      <c r="M36" s="1558"/>
      <c r="N36" s="1558"/>
      <c r="O36" s="1558"/>
      <c r="P36" s="1559"/>
      <c r="Q36" s="720"/>
      <c r="R36" s="1559"/>
      <c r="S36" s="1565"/>
    </row>
    <row r="37" spans="1:65">
      <c r="A37" s="104"/>
      <c r="B37" s="358"/>
      <c r="C37" s="358"/>
      <c r="D37" s="359"/>
      <c r="E37" s="94"/>
      <c r="F37" s="96"/>
      <c r="G37" s="96"/>
      <c r="H37" s="96"/>
      <c r="I37" s="38"/>
      <c r="J37" s="38"/>
      <c r="K37" s="38"/>
      <c r="L37" s="38"/>
      <c r="M37" s="124"/>
      <c r="N37" s="124"/>
      <c r="O37" s="124"/>
      <c r="R37" s="64"/>
      <c r="S37" s="61"/>
    </row>
    <row r="38" spans="1:65" ht="15" customHeight="1">
      <c r="A38" s="447" t="s">
        <v>175</v>
      </c>
      <c r="B38" s="282" t="s">
        <v>168</v>
      </c>
      <c r="C38" s="282">
        <f>C30+1</f>
        <v>444</v>
      </c>
      <c r="D38" s="282" t="s">
        <v>169</v>
      </c>
      <c r="E38" s="69" t="s">
        <v>170</v>
      </c>
      <c r="F38" s="70">
        <f>SUM(F30,7)</f>
        <v>45592</v>
      </c>
      <c r="G38" s="71">
        <f t="shared" ref="G38:G44" si="7">F38+1</f>
        <v>45593</v>
      </c>
      <c r="H38" s="72">
        <f>F38+4</f>
        <v>45596</v>
      </c>
      <c r="I38" s="1526" t="s">
        <v>612</v>
      </c>
      <c r="J38" s="1513" t="s">
        <v>600</v>
      </c>
      <c r="K38" s="1513">
        <f>K30+1</f>
        <v>442</v>
      </c>
      <c r="L38" s="1513" t="s">
        <v>179</v>
      </c>
      <c r="M38" s="1560">
        <f>SUM(M30+7)</f>
        <v>45600</v>
      </c>
      <c r="N38" s="1375">
        <f>M38+1</f>
        <v>45601</v>
      </c>
      <c r="O38" s="1529">
        <f>M38+8</f>
        <v>45608</v>
      </c>
      <c r="P38" s="1194">
        <f>O38+4</f>
        <v>45612</v>
      </c>
      <c r="Q38" s="506"/>
      <c r="R38" s="1529">
        <f>Q41+6</f>
        <v>45622</v>
      </c>
      <c r="S38" s="1511" t="s">
        <v>613</v>
      </c>
    </row>
    <row r="39" spans="1:65">
      <c r="A39" s="448" t="s">
        <v>175</v>
      </c>
      <c r="B39" s="331" t="str">
        <f t="shared" ref="B39:D39" si="8">_xlfn.ARRAYTOTEXT(B38)</f>
        <v>HD</v>
      </c>
      <c r="C39" s="331">
        <f>C31+1</f>
        <v>444</v>
      </c>
      <c r="D39" s="331" t="str">
        <f t="shared" si="8"/>
        <v>R</v>
      </c>
      <c r="E39" s="77" t="s">
        <v>176</v>
      </c>
      <c r="F39" s="78">
        <f>SUM(F31,7)</f>
        <v>45595</v>
      </c>
      <c r="G39" s="79">
        <f t="shared" si="7"/>
        <v>45596</v>
      </c>
      <c r="H39" s="80">
        <f>F39+1</f>
        <v>45596</v>
      </c>
      <c r="I39" s="1527"/>
      <c r="J39" s="1513"/>
      <c r="K39" s="1513"/>
      <c r="L39" s="1513"/>
      <c r="M39" s="1561"/>
      <c r="N39" s="1376"/>
      <c r="O39" s="1530"/>
      <c r="P39" s="1195"/>
      <c r="Q39" s="507"/>
      <c r="R39" s="1530"/>
      <c r="S39" s="1074"/>
    </row>
    <row r="40" spans="1:65">
      <c r="A40" s="449" t="s">
        <v>215</v>
      </c>
      <c r="B40" s="439" t="s">
        <v>178</v>
      </c>
      <c r="C40" s="439">
        <f>C32+1</f>
        <v>441</v>
      </c>
      <c r="D40" s="439" t="s">
        <v>179</v>
      </c>
      <c r="E40" s="88" t="s">
        <v>180</v>
      </c>
      <c r="F40" s="89">
        <f>SUM(F32,7)</f>
        <v>45592</v>
      </c>
      <c r="G40" s="90">
        <f t="shared" si="7"/>
        <v>45593</v>
      </c>
      <c r="H40" s="91">
        <f>F40+4</f>
        <v>45596</v>
      </c>
      <c r="I40" s="1527"/>
      <c r="J40" s="1513"/>
      <c r="K40" s="1513"/>
      <c r="L40" s="1513"/>
      <c r="M40" s="1561"/>
      <c r="N40" s="1376"/>
      <c r="O40" s="1530"/>
      <c r="P40" s="1195"/>
      <c r="Q40" s="507"/>
      <c r="R40" s="1530"/>
      <c r="S40" s="1074"/>
    </row>
    <row r="41" spans="1:65">
      <c r="A41" s="494" t="s">
        <v>614</v>
      </c>
      <c r="B41" s="439" t="s">
        <v>182</v>
      </c>
      <c r="C41" s="439">
        <f>C33+1</f>
        <v>442</v>
      </c>
      <c r="D41" s="439" t="s">
        <v>179</v>
      </c>
      <c r="E41" s="88" t="s">
        <v>180</v>
      </c>
      <c r="F41" s="89">
        <f>SUM(F33,7)</f>
        <v>45593</v>
      </c>
      <c r="G41" s="90">
        <f t="shared" si="7"/>
        <v>45594</v>
      </c>
      <c r="H41" s="91">
        <f>F41+2</f>
        <v>45595</v>
      </c>
      <c r="I41" s="1527"/>
      <c r="J41" s="1513"/>
      <c r="K41" s="1513"/>
      <c r="L41" s="1513"/>
      <c r="M41" s="1561"/>
      <c r="N41" s="1376"/>
      <c r="O41" s="1530"/>
      <c r="P41" s="1195"/>
      <c r="Q41" s="507">
        <f>P38+4</f>
        <v>45616</v>
      </c>
      <c r="R41" s="1530"/>
      <c r="S41" s="1074"/>
    </row>
    <row r="42" spans="1:65">
      <c r="A42" s="449" t="s">
        <v>217</v>
      </c>
      <c r="B42" s="439" t="s">
        <v>184</v>
      </c>
      <c r="C42" s="439">
        <f>C34+1</f>
        <v>444</v>
      </c>
      <c r="D42" s="439" t="s">
        <v>169</v>
      </c>
      <c r="E42" s="88" t="s">
        <v>180</v>
      </c>
      <c r="F42" s="89">
        <f>SUM(F34,7)</f>
        <v>45597</v>
      </c>
      <c r="G42" s="90">
        <f t="shared" si="7"/>
        <v>45598</v>
      </c>
      <c r="H42" s="89">
        <f>F42+2</f>
        <v>45599</v>
      </c>
      <c r="I42" s="1527"/>
      <c r="J42" s="1513"/>
      <c r="K42" s="1513"/>
      <c r="L42" s="1513"/>
      <c r="M42" s="1561"/>
      <c r="N42" s="1376"/>
      <c r="O42" s="1530"/>
      <c r="P42" s="1195"/>
      <c r="Q42" s="507"/>
      <c r="R42" s="1530"/>
      <c r="S42" s="1074"/>
    </row>
    <row r="43" spans="1:65">
      <c r="A43" s="450" t="s">
        <v>615</v>
      </c>
      <c r="B43" s="440" t="s">
        <v>186</v>
      </c>
      <c r="C43" s="440">
        <f>C35+1</f>
        <v>444</v>
      </c>
      <c r="D43" s="440" t="s">
        <v>169</v>
      </c>
      <c r="E43" s="95" t="s">
        <v>187</v>
      </c>
      <c r="F43" s="96">
        <f>SUM(F35,7)</f>
        <v>45593</v>
      </c>
      <c r="G43" s="97">
        <f t="shared" si="7"/>
        <v>45594</v>
      </c>
      <c r="H43" s="98">
        <f>F43+1</f>
        <v>45594</v>
      </c>
      <c r="I43" s="1527"/>
      <c r="J43" s="1513"/>
      <c r="K43" s="1513"/>
      <c r="L43" s="1513"/>
      <c r="M43" s="1561"/>
      <c r="N43" s="1376"/>
      <c r="O43" s="1530"/>
      <c r="P43" s="1195"/>
      <c r="Q43" s="507"/>
      <c r="R43" s="1530"/>
      <c r="S43" s="1074"/>
    </row>
    <row r="44" spans="1:65">
      <c r="A44" s="451" t="s">
        <v>219</v>
      </c>
      <c r="B44" s="440" t="s">
        <v>184</v>
      </c>
      <c r="C44" s="440">
        <f>C36+1</f>
        <v>443</v>
      </c>
      <c r="D44" s="440" t="s">
        <v>201</v>
      </c>
      <c r="E44" s="357" t="s">
        <v>187</v>
      </c>
      <c r="F44" s="102">
        <f>SUM(F36,7)</f>
        <v>45592</v>
      </c>
      <c r="G44" s="103">
        <f t="shared" si="7"/>
        <v>45593</v>
      </c>
      <c r="H44" s="281">
        <f>F44+1</f>
        <v>45593</v>
      </c>
      <c r="I44" s="1528"/>
      <c r="J44" s="1513"/>
      <c r="K44" s="1513"/>
      <c r="L44" s="1513"/>
      <c r="M44" s="1562"/>
      <c r="N44" s="1377"/>
      <c r="O44" s="1531"/>
      <c r="P44" s="1196"/>
      <c r="Q44" s="508"/>
      <c r="R44" s="1531"/>
      <c r="S44" s="1075"/>
    </row>
    <row r="45" spans="1:65" s="52" customFormat="1">
      <c r="A45" s="254"/>
      <c r="B45" s="459"/>
      <c r="C45" s="459"/>
      <c r="D45" s="459"/>
      <c r="E45" s="254"/>
      <c r="F45" s="255"/>
      <c r="G45" s="255"/>
      <c r="H45" s="255"/>
      <c r="I45" s="39"/>
      <c r="J45" s="39"/>
      <c r="K45" s="39"/>
      <c r="L45" s="39"/>
      <c r="M45" s="242"/>
      <c r="N45" s="242"/>
      <c r="O45" s="242"/>
      <c r="P45" s="242"/>
      <c r="Q45" s="242"/>
      <c r="R45" s="242"/>
      <c r="S45" s="242"/>
    </row>
    <row r="46" spans="1:65" ht="15" customHeight="1">
      <c r="A46" s="447" t="s">
        <v>188</v>
      </c>
      <c r="B46" s="282" t="s">
        <v>168</v>
      </c>
      <c r="C46" s="282">
        <f>C38+1</f>
        <v>445</v>
      </c>
      <c r="D46" s="282" t="s">
        <v>169</v>
      </c>
      <c r="E46" s="69" t="s">
        <v>170</v>
      </c>
      <c r="F46" s="70">
        <f>F38+7</f>
        <v>45599</v>
      </c>
      <c r="G46" s="71">
        <f t="shared" ref="G46:G52" si="9">F46+1</f>
        <v>45600</v>
      </c>
      <c r="H46" s="72">
        <f>F46+4</f>
        <v>45603</v>
      </c>
      <c r="I46" s="1330" t="s">
        <v>616</v>
      </c>
      <c r="J46" s="1496" t="s">
        <v>600</v>
      </c>
      <c r="K46" s="1496">
        <f>K38+1</f>
        <v>443</v>
      </c>
      <c r="L46" s="1496" t="s">
        <v>179</v>
      </c>
      <c r="M46" s="1340">
        <f>SUM(M38+7)</f>
        <v>45607</v>
      </c>
      <c r="N46" s="1502">
        <f>SUM(M46+1)</f>
        <v>45608</v>
      </c>
      <c r="O46" s="1505">
        <f>M46+8</f>
        <v>45615</v>
      </c>
      <c r="P46" s="1508">
        <f>O46+4</f>
        <v>45619</v>
      </c>
      <c r="Q46" s="504"/>
      <c r="R46" s="1508">
        <f>Q49+6</f>
        <v>45629</v>
      </c>
      <c r="S46" s="1511"/>
      <c r="T46" s="1495"/>
      <c r="U46" s="1495"/>
      <c r="V46" s="1495"/>
      <c r="W46" s="1495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</row>
    <row r="47" spans="1:65" ht="15" customHeight="1">
      <c r="A47" s="448" t="s">
        <v>188</v>
      </c>
      <c r="B47" s="331" t="s">
        <v>168</v>
      </c>
      <c r="C47" s="331">
        <f>C39+1</f>
        <v>445</v>
      </c>
      <c r="D47" s="331" t="s">
        <v>169</v>
      </c>
      <c r="E47" s="77" t="s">
        <v>176</v>
      </c>
      <c r="F47" s="78">
        <f>F39+7</f>
        <v>45602</v>
      </c>
      <c r="G47" s="79">
        <f t="shared" si="9"/>
        <v>45603</v>
      </c>
      <c r="H47" s="80">
        <f>F47+1</f>
        <v>45603</v>
      </c>
      <c r="I47" s="1331"/>
      <c r="J47" s="1497"/>
      <c r="K47" s="1497"/>
      <c r="L47" s="1497"/>
      <c r="M47" s="1341"/>
      <c r="N47" s="1503"/>
      <c r="O47" s="1506"/>
      <c r="P47" s="1509"/>
      <c r="Q47" s="501"/>
      <c r="R47" s="1509"/>
      <c r="S47" s="1074"/>
      <c r="T47" s="1495"/>
      <c r="U47" s="1495"/>
      <c r="V47" s="1495"/>
      <c r="W47" s="1495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</row>
    <row r="48" spans="1:65" ht="15" customHeight="1">
      <c r="A48" s="449" t="s">
        <v>221</v>
      </c>
      <c r="B48" s="439" t="s">
        <v>178</v>
      </c>
      <c r="C48" s="439">
        <f>C40+1</f>
        <v>442</v>
      </c>
      <c r="D48" s="439" t="s">
        <v>179</v>
      </c>
      <c r="E48" s="88" t="s">
        <v>180</v>
      </c>
      <c r="F48" s="89">
        <f>F40+7</f>
        <v>45599</v>
      </c>
      <c r="G48" s="90">
        <f t="shared" si="9"/>
        <v>45600</v>
      </c>
      <c r="H48" s="91">
        <f>F48+4</f>
        <v>45603</v>
      </c>
      <c r="I48" s="1331"/>
      <c r="J48" s="1497"/>
      <c r="K48" s="1497"/>
      <c r="L48" s="1497"/>
      <c r="M48" s="1341"/>
      <c r="N48" s="1503"/>
      <c r="O48" s="1506"/>
      <c r="P48" s="1509"/>
      <c r="Q48" s="501"/>
      <c r="R48" s="1509"/>
      <c r="S48" s="1074"/>
      <c r="T48" s="1495"/>
      <c r="U48" s="1495"/>
      <c r="V48" s="1495"/>
      <c r="W48" s="1495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</row>
    <row r="49" spans="1:65" ht="15" customHeight="1">
      <c r="A49" s="494" t="s">
        <v>617</v>
      </c>
      <c r="B49" s="439" t="s">
        <v>182</v>
      </c>
      <c r="C49" s="439">
        <f>C41+1</f>
        <v>443</v>
      </c>
      <c r="D49" s="439" t="s">
        <v>179</v>
      </c>
      <c r="E49" s="88" t="s">
        <v>180</v>
      </c>
      <c r="F49" s="89">
        <f>F41+7</f>
        <v>45600</v>
      </c>
      <c r="G49" s="90">
        <f t="shared" si="9"/>
        <v>45601</v>
      </c>
      <c r="H49" s="91">
        <f>F49+2</f>
        <v>45602</v>
      </c>
      <c r="I49" s="1331"/>
      <c r="J49" s="1497"/>
      <c r="K49" s="1497"/>
      <c r="L49" s="1497"/>
      <c r="M49" s="1341"/>
      <c r="N49" s="1503"/>
      <c r="O49" s="1506"/>
      <c r="P49" s="1509"/>
      <c r="Q49" s="501">
        <f>P46+4</f>
        <v>45623</v>
      </c>
      <c r="R49" s="1509"/>
      <c r="S49" s="1074"/>
      <c r="T49" s="1495"/>
      <c r="U49" s="1495"/>
      <c r="V49" s="1495"/>
      <c r="W49" s="1495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</row>
    <row r="50" spans="1:65" ht="15" customHeight="1">
      <c r="A50" s="449" t="s">
        <v>230</v>
      </c>
      <c r="B50" s="439" t="s">
        <v>184</v>
      </c>
      <c r="C50" s="439">
        <f>C42+1</f>
        <v>445</v>
      </c>
      <c r="D50" s="439" t="s">
        <v>169</v>
      </c>
      <c r="E50" s="88" t="s">
        <v>180</v>
      </c>
      <c r="F50" s="89">
        <f>F42+7</f>
        <v>45604</v>
      </c>
      <c r="G50" s="90">
        <f>F50+1</f>
        <v>45605</v>
      </c>
      <c r="H50" s="89">
        <f>F50+2</f>
        <v>45606</v>
      </c>
      <c r="I50" s="1331"/>
      <c r="J50" s="1497"/>
      <c r="K50" s="1497"/>
      <c r="L50" s="1497"/>
      <c r="M50" s="1341"/>
      <c r="N50" s="1503"/>
      <c r="O50" s="1506"/>
      <c r="P50" s="1509"/>
      <c r="Q50" s="501"/>
      <c r="R50" s="1509"/>
      <c r="S50" s="1074"/>
      <c r="T50" s="1495"/>
      <c r="U50" s="1495"/>
      <c r="V50" s="1495"/>
      <c r="W50" s="1495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</row>
    <row r="51" spans="1:65" ht="15" customHeight="1">
      <c r="A51" s="450" t="s">
        <v>185</v>
      </c>
      <c r="B51" s="440" t="s">
        <v>186</v>
      </c>
      <c r="C51" s="440">
        <f>C43+1</f>
        <v>445</v>
      </c>
      <c r="D51" s="440" t="s">
        <v>169</v>
      </c>
      <c r="E51" s="95" t="s">
        <v>187</v>
      </c>
      <c r="F51" s="96">
        <f>F43+7</f>
        <v>45600</v>
      </c>
      <c r="G51" s="97">
        <f t="shared" si="9"/>
        <v>45601</v>
      </c>
      <c r="H51" s="98">
        <f>F51+1</f>
        <v>45601</v>
      </c>
      <c r="I51" s="1331"/>
      <c r="J51" s="1497"/>
      <c r="K51" s="1497"/>
      <c r="L51" s="1497"/>
      <c r="M51" s="1341"/>
      <c r="N51" s="1503"/>
      <c r="O51" s="1506"/>
      <c r="P51" s="1509"/>
      <c r="Q51" s="501"/>
      <c r="R51" s="1509"/>
      <c r="S51" s="1074"/>
      <c r="T51" s="1495"/>
      <c r="U51" s="1495"/>
      <c r="V51" s="1495"/>
      <c r="W51" s="1495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</row>
    <row r="52" spans="1:65" ht="15" customHeight="1">
      <c r="A52" s="451" t="s">
        <v>224</v>
      </c>
      <c r="B52" s="440" t="s">
        <v>184</v>
      </c>
      <c r="C52" s="440">
        <f>C44+1</f>
        <v>444</v>
      </c>
      <c r="D52" s="440" t="s">
        <v>201</v>
      </c>
      <c r="E52" s="101" t="s">
        <v>187</v>
      </c>
      <c r="F52" s="102">
        <f>F44+7</f>
        <v>45599</v>
      </c>
      <c r="G52" s="103">
        <f t="shared" si="9"/>
        <v>45600</v>
      </c>
      <c r="H52" s="281">
        <f>F52+1</f>
        <v>45600</v>
      </c>
      <c r="I52" s="1332"/>
      <c r="J52" s="1498"/>
      <c r="K52" s="1498"/>
      <c r="L52" s="1498"/>
      <c r="M52" s="1342"/>
      <c r="N52" s="1504"/>
      <c r="O52" s="1507"/>
      <c r="P52" s="1510"/>
      <c r="Q52" s="505"/>
      <c r="R52" s="1510"/>
      <c r="S52" s="1075"/>
      <c r="T52" s="1495"/>
      <c r="U52" s="1495"/>
      <c r="V52" s="1495"/>
      <c r="W52" s="1495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</row>
    <row r="54" spans="1:65" ht="15" customHeight="1">
      <c r="A54" s="447" t="s">
        <v>194</v>
      </c>
      <c r="B54" s="282" t="s">
        <v>168</v>
      </c>
      <c r="C54" s="282">
        <f>C46+1</f>
        <v>446</v>
      </c>
      <c r="D54" s="282" t="s">
        <v>169</v>
      </c>
      <c r="E54" s="69" t="s">
        <v>170</v>
      </c>
      <c r="F54" s="70">
        <f>F46+7</f>
        <v>45606</v>
      </c>
      <c r="G54" s="71">
        <f>F54+1</f>
        <v>45607</v>
      </c>
      <c r="H54" s="72">
        <f>F54+4</f>
        <v>45610</v>
      </c>
      <c r="I54" s="1526" t="s">
        <v>618</v>
      </c>
      <c r="J54" s="1496" t="s">
        <v>600</v>
      </c>
      <c r="K54" s="1496">
        <f>SUM(K46+1)</f>
        <v>444</v>
      </c>
      <c r="L54" s="1496" t="s">
        <v>179</v>
      </c>
      <c r="M54" s="1340">
        <f>SUM(M46+7)</f>
        <v>45614</v>
      </c>
      <c r="N54" s="1340">
        <f>SUM(M54+1)</f>
        <v>45615</v>
      </c>
      <c r="O54" s="1505">
        <f>M54+8</f>
        <v>45622</v>
      </c>
      <c r="P54" s="1340">
        <f>O54+4</f>
        <v>45626</v>
      </c>
      <c r="Q54" s="504"/>
      <c r="R54" s="1508">
        <f>Q57+6</f>
        <v>45636</v>
      </c>
      <c r="S54" s="1511"/>
      <c r="T54" s="1495"/>
      <c r="U54" s="1495"/>
      <c r="V54" s="1495"/>
      <c r="W54" s="1495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</row>
    <row r="55" spans="1:65" ht="15" customHeight="1">
      <c r="A55" s="448" t="s">
        <v>194</v>
      </c>
      <c r="B55" s="331" t="s">
        <v>168</v>
      </c>
      <c r="C55" s="331">
        <f>C47+1</f>
        <v>446</v>
      </c>
      <c r="D55" s="331" t="s">
        <v>169</v>
      </c>
      <c r="E55" s="77" t="s">
        <v>176</v>
      </c>
      <c r="F55" s="78">
        <f>F47+7</f>
        <v>45609</v>
      </c>
      <c r="G55" s="79">
        <f>F55</f>
        <v>45609</v>
      </c>
      <c r="H55" s="80">
        <f>F55+1</f>
        <v>45610</v>
      </c>
      <c r="I55" s="1527"/>
      <c r="J55" s="1497"/>
      <c r="K55" s="1497"/>
      <c r="L55" s="1497"/>
      <c r="M55" s="1341"/>
      <c r="N55" s="1341"/>
      <c r="O55" s="1506"/>
      <c r="P55" s="1341"/>
      <c r="Q55" s="501"/>
      <c r="R55" s="1509"/>
      <c r="S55" s="1074"/>
      <c r="T55" s="1495"/>
      <c r="U55" s="1495"/>
      <c r="V55" s="1495"/>
      <c r="W55" s="1495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</row>
    <row r="56" spans="1:65" ht="15" customHeight="1">
      <c r="A56" s="449" t="s">
        <v>589</v>
      </c>
      <c r="B56" s="439" t="s">
        <v>178</v>
      </c>
      <c r="C56" s="439">
        <f>C48+1</f>
        <v>443</v>
      </c>
      <c r="D56" s="439" t="s">
        <v>179</v>
      </c>
      <c r="E56" s="88" t="s">
        <v>180</v>
      </c>
      <c r="F56" s="89">
        <f>F48+7</f>
        <v>45606</v>
      </c>
      <c r="G56" s="90">
        <f>F56+1</f>
        <v>45607</v>
      </c>
      <c r="H56" s="91">
        <f>F56+4</f>
        <v>45610</v>
      </c>
      <c r="I56" s="1527"/>
      <c r="J56" s="1497"/>
      <c r="K56" s="1497"/>
      <c r="L56" s="1497"/>
      <c r="M56" s="1341"/>
      <c r="N56" s="1341"/>
      <c r="O56" s="1506"/>
      <c r="P56" s="1341"/>
      <c r="Q56" s="501"/>
      <c r="R56" s="1509"/>
      <c r="S56" s="1074"/>
      <c r="T56" s="1495"/>
      <c r="U56" s="1495"/>
      <c r="V56" s="1495"/>
      <c r="W56" s="1495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</row>
    <row r="57" spans="1:65" ht="15" customHeight="1">
      <c r="A57" s="494" t="s">
        <v>619</v>
      </c>
      <c r="B57" s="439" t="s">
        <v>182</v>
      </c>
      <c r="C57" s="439">
        <f>C49+1</f>
        <v>444</v>
      </c>
      <c r="D57" s="439" t="s">
        <v>179</v>
      </c>
      <c r="E57" s="88" t="s">
        <v>180</v>
      </c>
      <c r="F57" s="89">
        <f>F49+7</f>
        <v>45607</v>
      </c>
      <c r="G57" s="90">
        <f>F57+1</f>
        <v>45608</v>
      </c>
      <c r="H57" s="91">
        <f>F57+2</f>
        <v>45609</v>
      </c>
      <c r="I57" s="1527"/>
      <c r="J57" s="1497"/>
      <c r="K57" s="1497"/>
      <c r="L57" s="1497"/>
      <c r="M57" s="1341"/>
      <c r="N57" s="1341"/>
      <c r="O57" s="1506"/>
      <c r="P57" s="1341"/>
      <c r="Q57" s="501">
        <f>P54+4</f>
        <v>45630</v>
      </c>
      <c r="R57" s="1509"/>
      <c r="S57" s="1074"/>
      <c r="T57" s="1495"/>
      <c r="U57" s="1495"/>
      <c r="V57" s="1495"/>
      <c r="W57" s="1495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</row>
    <row r="58" spans="1:65" ht="15" customHeight="1">
      <c r="A58" s="449" t="s">
        <v>198</v>
      </c>
      <c r="B58" s="439" t="s">
        <v>184</v>
      </c>
      <c r="C58" s="439">
        <f>C50+1</f>
        <v>446</v>
      </c>
      <c r="D58" s="439" t="s">
        <v>169</v>
      </c>
      <c r="E58" s="88" t="s">
        <v>180</v>
      </c>
      <c r="F58" s="89">
        <f>F50+7</f>
        <v>45611</v>
      </c>
      <c r="G58" s="90">
        <f>F58+1</f>
        <v>45612</v>
      </c>
      <c r="H58" s="89">
        <f>F58+2</f>
        <v>45613</v>
      </c>
      <c r="I58" s="1527"/>
      <c r="J58" s="1497"/>
      <c r="K58" s="1497"/>
      <c r="L58" s="1497"/>
      <c r="M58" s="1341"/>
      <c r="N58" s="1341"/>
      <c r="O58" s="1506"/>
      <c r="P58" s="1341"/>
      <c r="Q58" s="501"/>
      <c r="R58" s="1509"/>
      <c r="S58" s="1074"/>
      <c r="T58" s="1495"/>
      <c r="U58" s="1495"/>
      <c r="V58" s="1495"/>
      <c r="W58" s="1495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</row>
    <row r="59" spans="1:65" ht="15" customHeight="1">
      <c r="A59" s="450" t="s">
        <v>620</v>
      </c>
      <c r="B59" s="440" t="s">
        <v>186</v>
      </c>
      <c r="C59" s="440">
        <f>C51+1</f>
        <v>446</v>
      </c>
      <c r="D59" s="440" t="s">
        <v>169</v>
      </c>
      <c r="E59" s="95" t="s">
        <v>187</v>
      </c>
      <c r="F59" s="96">
        <f>F51+7</f>
        <v>45607</v>
      </c>
      <c r="G59" s="97">
        <f>F59</f>
        <v>45607</v>
      </c>
      <c r="H59" s="98">
        <f>F59+1</f>
        <v>45608</v>
      </c>
      <c r="I59" s="1527"/>
      <c r="J59" s="1497"/>
      <c r="K59" s="1497"/>
      <c r="L59" s="1497"/>
      <c r="M59" s="1341"/>
      <c r="N59" s="1341"/>
      <c r="O59" s="1506"/>
      <c r="P59" s="1341"/>
      <c r="Q59" s="501"/>
      <c r="R59" s="1509"/>
      <c r="S59" s="1074"/>
      <c r="T59" s="1495"/>
      <c r="U59" s="1495"/>
      <c r="V59" s="1495"/>
      <c r="W59" s="1495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</row>
    <row r="60" spans="1:65" ht="15" customHeight="1">
      <c r="A60" s="451" t="s">
        <v>217</v>
      </c>
      <c r="B60" s="440" t="s">
        <v>184</v>
      </c>
      <c r="C60" s="440">
        <f>C52+1</f>
        <v>445</v>
      </c>
      <c r="D60" s="440" t="s">
        <v>201</v>
      </c>
      <c r="E60" s="101" t="s">
        <v>187</v>
      </c>
      <c r="F60" s="102">
        <f>F52+7</f>
        <v>45606</v>
      </c>
      <c r="G60" s="103">
        <f t="shared" ref="G60" si="10">F60+1</f>
        <v>45607</v>
      </c>
      <c r="H60" s="281">
        <f>F60+1</f>
        <v>45607</v>
      </c>
      <c r="I60" s="1528"/>
      <c r="J60" s="1498"/>
      <c r="K60" s="1498"/>
      <c r="L60" s="1498"/>
      <c r="M60" s="1342"/>
      <c r="N60" s="1342"/>
      <c r="O60" s="1507"/>
      <c r="P60" s="1342"/>
      <c r="Q60" s="505"/>
      <c r="R60" s="1510"/>
      <c r="S60" s="1075"/>
      <c r="T60" s="1495"/>
      <c r="U60" s="1495"/>
      <c r="V60" s="1495"/>
      <c r="W60" s="1495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</row>
    <row r="62" spans="1:65" ht="15" customHeight="1">
      <c r="A62" s="447" t="s">
        <v>202</v>
      </c>
      <c r="B62" s="282" t="s">
        <v>168</v>
      </c>
      <c r="C62" s="282">
        <f>C54+1</f>
        <v>447</v>
      </c>
      <c r="D62" s="282" t="s">
        <v>169</v>
      </c>
      <c r="E62" s="69" t="s">
        <v>170</v>
      </c>
      <c r="F62" s="70">
        <f>F54+7</f>
        <v>45613</v>
      </c>
      <c r="G62" s="71">
        <f>F62+1</f>
        <v>45614</v>
      </c>
      <c r="H62" s="72">
        <f>F62+4</f>
        <v>45617</v>
      </c>
      <c r="I62" s="1330" t="s">
        <v>621</v>
      </c>
      <c r="J62" s="1496" t="s">
        <v>600</v>
      </c>
      <c r="K62" s="1496">
        <f>SUM(K54,1)</f>
        <v>445</v>
      </c>
      <c r="L62" s="1496" t="str">
        <f>_xlfn.ARRAYTOTEXT(L54)</f>
        <v>A</v>
      </c>
      <c r="M62" s="1571">
        <f>SUM(M54+7)</f>
        <v>45621</v>
      </c>
      <c r="N62" s="1571">
        <f>SUM(M62+1)</f>
        <v>45622</v>
      </c>
      <c r="O62" s="1505">
        <f>M62+8</f>
        <v>45629</v>
      </c>
      <c r="P62" s="1571">
        <f>O62+4</f>
        <v>45633</v>
      </c>
      <c r="Q62" s="502"/>
      <c r="R62" s="1574">
        <f>Q65+6</f>
        <v>45643</v>
      </c>
      <c r="S62" s="1511"/>
      <c r="T62" s="1495"/>
      <c r="U62" s="1495"/>
      <c r="V62" s="1495"/>
      <c r="W62" s="1495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</row>
    <row r="63" spans="1:65" ht="15" customHeight="1">
      <c r="A63" s="448" t="s">
        <v>202</v>
      </c>
      <c r="B63" s="331" t="s">
        <v>168</v>
      </c>
      <c r="C63" s="331">
        <f>C55+1</f>
        <v>447</v>
      </c>
      <c r="D63" s="331" t="s">
        <v>169</v>
      </c>
      <c r="E63" s="77" t="s">
        <v>176</v>
      </c>
      <c r="F63" s="78">
        <f>F55+7</f>
        <v>45616</v>
      </c>
      <c r="G63" s="79">
        <f>F63</f>
        <v>45616</v>
      </c>
      <c r="H63" s="80">
        <f>F63+1</f>
        <v>45617</v>
      </c>
      <c r="I63" s="1331"/>
      <c r="J63" s="1497"/>
      <c r="K63" s="1497"/>
      <c r="L63" s="1497"/>
      <c r="M63" s="1572"/>
      <c r="N63" s="1572"/>
      <c r="O63" s="1506"/>
      <c r="P63" s="1572"/>
      <c r="Q63" s="500"/>
      <c r="R63" s="1575"/>
      <c r="S63" s="1074"/>
      <c r="T63" s="1495"/>
      <c r="U63" s="1495"/>
      <c r="V63" s="1495"/>
      <c r="W63" s="1495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</row>
    <row r="64" spans="1:65" ht="15" customHeight="1">
      <c r="A64" s="449" t="s">
        <v>228</v>
      </c>
      <c r="B64" s="439" t="s">
        <v>178</v>
      </c>
      <c r="C64" s="439">
        <f>C56+1</f>
        <v>444</v>
      </c>
      <c r="D64" s="439" t="s">
        <v>179</v>
      </c>
      <c r="E64" s="88" t="s">
        <v>180</v>
      </c>
      <c r="F64" s="89">
        <f>F56+7</f>
        <v>45613</v>
      </c>
      <c r="G64" s="90">
        <f>F64+1</f>
        <v>45614</v>
      </c>
      <c r="H64" s="91">
        <f>F64+4</f>
        <v>45617</v>
      </c>
      <c r="I64" s="1331"/>
      <c r="J64" s="1497"/>
      <c r="K64" s="1497"/>
      <c r="L64" s="1497"/>
      <c r="M64" s="1572"/>
      <c r="N64" s="1572"/>
      <c r="O64" s="1506"/>
      <c r="P64" s="1572"/>
      <c r="Q64" s="500"/>
      <c r="R64" s="1575"/>
      <c r="S64" s="1074"/>
      <c r="T64" s="1495"/>
      <c r="U64" s="1495"/>
      <c r="V64" s="1495"/>
      <c r="W64" s="1495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</row>
    <row r="65" spans="1:65" ht="15" customHeight="1">
      <c r="A65" s="494" t="s">
        <v>229</v>
      </c>
      <c r="B65" s="439" t="s">
        <v>182</v>
      </c>
      <c r="C65" s="439">
        <f>C57+1</f>
        <v>445</v>
      </c>
      <c r="D65" s="439" t="s">
        <v>179</v>
      </c>
      <c r="E65" s="88" t="s">
        <v>180</v>
      </c>
      <c r="F65" s="89">
        <f>F57+7</f>
        <v>45614</v>
      </c>
      <c r="G65" s="90">
        <f>F65+1</f>
        <v>45615</v>
      </c>
      <c r="H65" s="91">
        <f>F65+2</f>
        <v>45616</v>
      </c>
      <c r="I65" s="1331"/>
      <c r="J65" s="1497"/>
      <c r="K65" s="1497"/>
      <c r="L65" s="1497"/>
      <c r="M65" s="1572"/>
      <c r="N65" s="1572"/>
      <c r="O65" s="1506"/>
      <c r="P65" s="1572"/>
      <c r="Q65" s="500">
        <f>P62+4</f>
        <v>45637</v>
      </c>
      <c r="R65" s="1575"/>
      <c r="S65" s="1074"/>
      <c r="T65" s="1495"/>
      <c r="U65" s="1495"/>
      <c r="V65" s="1495"/>
      <c r="W65" s="1495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</row>
    <row r="66" spans="1:65" ht="15" customHeight="1">
      <c r="A66" s="449" t="s">
        <v>213</v>
      </c>
      <c r="B66" s="439" t="s">
        <v>184</v>
      </c>
      <c r="C66" s="439">
        <f>C58+1</f>
        <v>447</v>
      </c>
      <c r="D66" s="439" t="s">
        <v>169</v>
      </c>
      <c r="E66" s="88" t="s">
        <v>180</v>
      </c>
      <c r="F66" s="89">
        <f>F58+7</f>
        <v>45618</v>
      </c>
      <c r="G66" s="90">
        <f>F66+1</f>
        <v>45619</v>
      </c>
      <c r="H66" s="89">
        <f>F66+2</f>
        <v>45620</v>
      </c>
      <c r="I66" s="1331"/>
      <c r="J66" s="1497"/>
      <c r="K66" s="1497"/>
      <c r="L66" s="1497"/>
      <c r="M66" s="1572"/>
      <c r="N66" s="1572"/>
      <c r="O66" s="1506"/>
      <c r="P66" s="1572"/>
      <c r="Q66" s="500"/>
      <c r="R66" s="1575"/>
      <c r="S66" s="1074"/>
      <c r="T66" s="1495"/>
      <c r="U66" s="1495"/>
      <c r="V66" s="1495"/>
      <c r="W66" s="1495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</row>
    <row r="67" spans="1:65" ht="15" customHeight="1">
      <c r="A67" s="450" t="s">
        <v>199</v>
      </c>
      <c r="B67" s="440" t="s">
        <v>186</v>
      </c>
      <c r="C67" s="440">
        <f>C59+1</f>
        <v>447</v>
      </c>
      <c r="D67" s="440" t="s">
        <v>169</v>
      </c>
      <c r="E67" s="95" t="s">
        <v>187</v>
      </c>
      <c r="F67" s="96">
        <f>F59+7</f>
        <v>45614</v>
      </c>
      <c r="G67" s="97">
        <f>F67</f>
        <v>45614</v>
      </c>
      <c r="H67" s="98">
        <f>F67+1</f>
        <v>45615</v>
      </c>
      <c r="I67" s="1331"/>
      <c r="J67" s="1497"/>
      <c r="K67" s="1497"/>
      <c r="L67" s="1497"/>
      <c r="M67" s="1572"/>
      <c r="N67" s="1572"/>
      <c r="O67" s="1506"/>
      <c r="P67" s="1572"/>
      <c r="Q67" s="500"/>
      <c r="R67" s="1575"/>
      <c r="S67" s="1074"/>
      <c r="T67" s="1495"/>
      <c r="U67" s="1495"/>
      <c r="V67" s="1495"/>
      <c r="W67" s="1495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</row>
    <row r="68" spans="1:65">
      <c r="A68" s="451" t="s">
        <v>189</v>
      </c>
      <c r="B68" s="440" t="s">
        <v>184</v>
      </c>
      <c r="C68" s="440">
        <f>C60+1</f>
        <v>446</v>
      </c>
      <c r="D68" s="440" t="s">
        <v>201</v>
      </c>
      <c r="E68" s="101" t="s">
        <v>187</v>
      </c>
      <c r="F68" s="102">
        <f>F60+7</f>
        <v>45613</v>
      </c>
      <c r="G68" s="103">
        <f t="shared" ref="G68" si="11">F68+1</f>
        <v>45614</v>
      </c>
      <c r="H68" s="281">
        <f>F68+1</f>
        <v>45614</v>
      </c>
      <c r="I68" s="1332"/>
      <c r="J68" s="1498"/>
      <c r="K68" s="1498"/>
      <c r="L68" s="1498"/>
      <c r="M68" s="1573"/>
      <c r="N68" s="1573"/>
      <c r="O68" s="1507"/>
      <c r="P68" s="1573"/>
      <c r="Q68" s="503"/>
      <c r="R68" s="1576"/>
      <c r="S68" s="1075"/>
      <c r="T68" s="1495"/>
      <c r="U68" s="1495"/>
      <c r="V68" s="1495"/>
      <c r="W68" s="1495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</row>
    <row r="70" spans="1:65" ht="15" customHeight="1">
      <c r="A70" s="447" t="s">
        <v>207</v>
      </c>
      <c r="B70" s="282" t="s">
        <v>168</v>
      </c>
      <c r="C70" s="282">
        <f>C62+1</f>
        <v>448</v>
      </c>
      <c r="D70" s="282" t="s">
        <v>169</v>
      </c>
      <c r="E70" s="69" t="s">
        <v>170</v>
      </c>
      <c r="F70" s="70">
        <f>F62+7</f>
        <v>45620</v>
      </c>
      <c r="G70" s="71">
        <f>F70+1</f>
        <v>45621</v>
      </c>
      <c r="H70" s="72">
        <f>F70+4</f>
        <v>45624</v>
      </c>
      <c r="I70" s="1330" t="s">
        <v>599</v>
      </c>
      <c r="J70" s="1496" t="s">
        <v>600</v>
      </c>
      <c r="K70" s="1496">
        <f>SUM(K62,1)</f>
        <v>446</v>
      </c>
      <c r="L70" s="1496" t="str">
        <f>_xlfn.ARRAYTOTEXT(L62)</f>
        <v>A</v>
      </c>
      <c r="M70" s="1340">
        <f>SUM(M62+7)</f>
        <v>45628</v>
      </c>
      <c r="N70" s="1502">
        <f>SUM(M70+1)</f>
        <v>45629</v>
      </c>
      <c r="O70" s="1505">
        <f>M70+8</f>
        <v>45636</v>
      </c>
      <c r="P70" s="1508">
        <f>O70+4</f>
        <v>45640</v>
      </c>
      <c r="Q70" s="504"/>
      <c r="R70" s="1508">
        <f>Q73+6</f>
        <v>45650</v>
      </c>
      <c r="S70" s="1511"/>
      <c r="T70" s="1495"/>
      <c r="U70" s="1495"/>
      <c r="V70" s="1495"/>
      <c r="W70" s="1495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</row>
    <row r="71" spans="1:65" ht="15" customHeight="1">
      <c r="A71" s="448" t="s">
        <v>207</v>
      </c>
      <c r="B71" s="282" t="s">
        <v>168</v>
      </c>
      <c r="C71" s="282">
        <f>C63+1</f>
        <v>448</v>
      </c>
      <c r="D71" s="282" t="s">
        <v>169</v>
      </c>
      <c r="E71" s="77" t="s">
        <v>176</v>
      </c>
      <c r="F71" s="78">
        <f>F63+7</f>
        <v>45623</v>
      </c>
      <c r="G71" s="79">
        <f>F71</f>
        <v>45623</v>
      </c>
      <c r="H71" s="80">
        <f>F71+1</f>
        <v>45624</v>
      </c>
      <c r="I71" s="1331"/>
      <c r="J71" s="1497"/>
      <c r="K71" s="1497"/>
      <c r="L71" s="1497"/>
      <c r="M71" s="1341"/>
      <c r="N71" s="1503"/>
      <c r="O71" s="1506"/>
      <c r="P71" s="1509"/>
      <c r="Q71" s="501"/>
      <c r="R71" s="1509"/>
      <c r="S71" s="1074"/>
      <c r="T71" s="1495"/>
      <c r="U71" s="1495"/>
      <c r="V71" s="1495"/>
      <c r="W71" s="1495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</row>
    <row r="72" spans="1:65" ht="15" customHeight="1">
      <c r="A72" s="449" t="s">
        <v>177</v>
      </c>
      <c r="B72" s="439" t="s">
        <v>178</v>
      </c>
      <c r="C72" s="439">
        <f>C64+1</f>
        <v>445</v>
      </c>
      <c r="D72" s="439" t="s">
        <v>179</v>
      </c>
      <c r="E72" s="88" t="s">
        <v>180</v>
      </c>
      <c r="F72" s="89">
        <f>F64+7</f>
        <v>45620</v>
      </c>
      <c r="G72" s="90">
        <f>F72+1</f>
        <v>45621</v>
      </c>
      <c r="H72" s="91">
        <f>F72+4</f>
        <v>45624</v>
      </c>
      <c r="I72" s="1331"/>
      <c r="J72" s="1497"/>
      <c r="K72" s="1497"/>
      <c r="L72" s="1497"/>
      <c r="M72" s="1341"/>
      <c r="N72" s="1503"/>
      <c r="O72" s="1506"/>
      <c r="P72" s="1509"/>
      <c r="Q72" s="501"/>
      <c r="R72" s="1509"/>
      <c r="S72" s="1074"/>
      <c r="T72" s="1495"/>
      <c r="U72" s="1495"/>
      <c r="V72" s="1495"/>
      <c r="W72" s="1495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</row>
    <row r="73" spans="1:65" ht="15" customHeight="1">
      <c r="A73" s="494" t="s">
        <v>232</v>
      </c>
      <c r="B73" s="439" t="s">
        <v>182</v>
      </c>
      <c r="C73" s="439">
        <f>C65+1</f>
        <v>446</v>
      </c>
      <c r="D73" s="439" t="s">
        <v>179</v>
      </c>
      <c r="E73" s="88" t="s">
        <v>180</v>
      </c>
      <c r="F73" s="89">
        <f>F65+7</f>
        <v>45621</v>
      </c>
      <c r="G73" s="90">
        <f>F73+1</f>
        <v>45622</v>
      </c>
      <c r="H73" s="91">
        <f>F73+2</f>
        <v>45623</v>
      </c>
      <c r="I73" s="1331"/>
      <c r="J73" s="1497"/>
      <c r="K73" s="1497"/>
      <c r="L73" s="1497"/>
      <c r="M73" s="1341"/>
      <c r="N73" s="1503"/>
      <c r="O73" s="1506"/>
      <c r="P73" s="1509"/>
      <c r="Q73" s="501">
        <f>P70+4</f>
        <v>45644</v>
      </c>
      <c r="R73" s="1509"/>
      <c r="S73" s="1074"/>
      <c r="T73" s="1495"/>
      <c r="U73" s="1495"/>
      <c r="V73" s="1495"/>
      <c r="W73" s="1495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</row>
    <row r="74" spans="1:65" ht="15" customHeight="1">
      <c r="A74" s="449" t="s">
        <v>219</v>
      </c>
      <c r="B74" s="439" t="s">
        <v>184</v>
      </c>
      <c r="C74" s="439">
        <f>C66+1</f>
        <v>448</v>
      </c>
      <c r="D74" s="439" t="s">
        <v>169</v>
      </c>
      <c r="E74" s="88" t="s">
        <v>180</v>
      </c>
      <c r="F74" s="89">
        <f>F66+7</f>
        <v>45625</v>
      </c>
      <c r="G74" s="90">
        <f>F74+1</f>
        <v>45626</v>
      </c>
      <c r="H74" s="89">
        <f>F74+2</f>
        <v>45627</v>
      </c>
      <c r="I74" s="1331"/>
      <c r="J74" s="1497"/>
      <c r="K74" s="1497"/>
      <c r="L74" s="1497"/>
      <c r="M74" s="1341"/>
      <c r="N74" s="1503"/>
      <c r="O74" s="1506"/>
      <c r="P74" s="1509"/>
      <c r="Q74" s="501"/>
      <c r="R74" s="1509"/>
      <c r="S74" s="1074"/>
      <c r="T74" s="1495"/>
      <c r="U74" s="1495"/>
      <c r="V74" s="1495"/>
      <c r="W74" s="1495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</row>
    <row r="75" spans="1:65" ht="15" customHeight="1">
      <c r="A75" s="450" t="s">
        <v>233</v>
      </c>
      <c r="B75" s="440" t="s">
        <v>186</v>
      </c>
      <c r="C75" s="440">
        <f>C67+1</f>
        <v>448</v>
      </c>
      <c r="D75" s="440" t="s">
        <v>169</v>
      </c>
      <c r="E75" s="95" t="s">
        <v>187</v>
      </c>
      <c r="F75" s="96">
        <f>F67+7</f>
        <v>45621</v>
      </c>
      <c r="G75" s="97">
        <f>F75</f>
        <v>45621</v>
      </c>
      <c r="H75" s="98">
        <f>F75+1</f>
        <v>45622</v>
      </c>
      <c r="I75" s="1331"/>
      <c r="J75" s="1497"/>
      <c r="K75" s="1497"/>
      <c r="L75" s="1497"/>
      <c r="M75" s="1341"/>
      <c r="N75" s="1503"/>
      <c r="O75" s="1506"/>
      <c r="P75" s="1509"/>
      <c r="Q75" s="501"/>
      <c r="R75" s="1509"/>
      <c r="S75" s="1074"/>
      <c r="T75" s="1495"/>
      <c r="U75" s="1495"/>
      <c r="V75" s="1495"/>
      <c r="W75" s="1495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</row>
    <row r="76" spans="1:65" ht="15" customHeight="1">
      <c r="A76" s="451" t="s">
        <v>189</v>
      </c>
      <c r="B76" s="476" t="s">
        <v>184</v>
      </c>
      <c r="C76" s="476">
        <v>446</v>
      </c>
      <c r="D76" s="476" t="s">
        <v>201</v>
      </c>
      <c r="E76" s="357" t="s">
        <v>187</v>
      </c>
      <c r="F76" s="102">
        <f>F68+7</f>
        <v>45620</v>
      </c>
      <c r="G76" s="103">
        <f>F76+1</f>
        <v>45621</v>
      </c>
      <c r="H76" s="281">
        <f>F76+1</f>
        <v>45621</v>
      </c>
      <c r="I76" s="1332"/>
      <c r="J76" s="1498"/>
      <c r="K76" s="1498"/>
      <c r="L76" s="1498"/>
      <c r="M76" s="1342"/>
      <c r="N76" s="1504"/>
      <c r="O76" s="1507"/>
      <c r="P76" s="1510"/>
      <c r="Q76" s="505"/>
      <c r="R76" s="1510"/>
      <c r="S76" s="1075"/>
      <c r="T76" s="1495"/>
      <c r="U76" s="1495"/>
      <c r="V76" s="1495"/>
      <c r="W76" s="1495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</row>
    <row r="79" spans="1:65">
      <c r="A79" s="13" t="s">
        <v>234</v>
      </c>
      <c r="B79" s="14"/>
      <c r="C79" s="14"/>
      <c r="D79" s="14"/>
      <c r="E79" s="15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"/>
    </row>
    <row r="80" spans="1:65">
      <c r="A80" s="1"/>
      <c r="B80" s="1"/>
      <c r="C80" s="1"/>
      <c r="D80" s="5"/>
      <c r="E80" s="16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>
      <c r="A81" s="1105" t="s">
        <v>235</v>
      </c>
      <c r="B81" s="1106"/>
      <c r="C81" s="1106"/>
      <c r="D81" s="1106"/>
      <c r="E81" s="1106"/>
      <c r="F81" s="1107"/>
      <c r="G81" s="1350" t="s">
        <v>236</v>
      </c>
      <c r="H81" s="1350"/>
      <c r="I81" s="1350"/>
      <c r="J81" s="1350"/>
      <c r="K81" s="1350"/>
      <c r="L81" s="1350"/>
      <c r="M81" s="1350"/>
      <c r="N81" s="1350"/>
      <c r="O81" s="1350"/>
      <c r="P81" s="1350"/>
      <c r="Q81" s="1350"/>
      <c r="R81" s="1350"/>
      <c r="S81" s="1350"/>
      <c r="T81" s="1350"/>
      <c r="U81" s="1350"/>
      <c r="V81" s="1350"/>
    </row>
    <row r="82" spans="1:22" s="460" customFormat="1">
      <c r="A82" s="1088" t="s">
        <v>516</v>
      </c>
      <c r="B82" s="1089"/>
      <c r="C82" s="1089"/>
      <c r="D82" s="1089"/>
      <c r="E82" s="1089"/>
      <c r="F82" s="1090"/>
      <c r="G82" s="1499" t="s">
        <v>622</v>
      </c>
      <c r="H82" s="1500"/>
      <c r="I82" s="1500"/>
      <c r="J82" s="1500"/>
      <c r="K82" s="1500"/>
      <c r="L82" s="1500"/>
      <c r="M82" s="1500"/>
      <c r="N82" s="1500"/>
      <c r="O82" s="1500"/>
      <c r="P82" s="1500"/>
      <c r="Q82" s="1500"/>
      <c r="R82" s="1500"/>
      <c r="S82" s="1500"/>
      <c r="T82" s="1500"/>
      <c r="U82" s="1500"/>
      <c r="V82" s="1501"/>
    </row>
    <row r="83" spans="1:22">
      <c r="A83" s="1566"/>
      <c r="B83" s="1567"/>
      <c r="C83" s="1567"/>
      <c r="D83" s="1567"/>
      <c r="E83" s="1567"/>
      <c r="F83" s="1568"/>
      <c r="G83" s="1569"/>
      <c r="H83" s="1570"/>
      <c r="I83" s="1570"/>
      <c r="J83" s="1570"/>
      <c r="K83" s="1570"/>
      <c r="L83" s="1570"/>
      <c r="M83" s="1570"/>
      <c r="N83" s="1570"/>
      <c r="O83" s="1570"/>
      <c r="P83" s="1570"/>
      <c r="Q83" s="1570"/>
      <c r="R83" s="1570"/>
      <c r="S83" s="1570"/>
      <c r="T83" s="1570"/>
      <c r="U83" s="1570"/>
      <c r="V83" s="1570"/>
    </row>
  </sheetData>
  <mergeCells count="121">
    <mergeCell ref="A83:F83"/>
    <mergeCell ref="G83:V83"/>
    <mergeCell ref="S46:S52"/>
    <mergeCell ref="I46:I52"/>
    <mergeCell ref="P62:P68"/>
    <mergeCell ref="R62:R68"/>
    <mergeCell ref="S62:S68"/>
    <mergeCell ref="T62:T68"/>
    <mergeCell ref="U62:U68"/>
    <mergeCell ref="V62:V68"/>
    <mergeCell ref="J62:J68"/>
    <mergeCell ref="K62:K68"/>
    <mergeCell ref="L62:L68"/>
    <mergeCell ref="O62:O68"/>
    <mergeCell ref="M62:M68"/>
    <mergeCell ref="N62:N68"/>
    <mergeCell ref="I62:I68"/>
    <mergeCell ref="I70:I76"/>
    <mergeCell ref="J70:J76"/>
    <mergeCell ref="K70:K76"/>
    <mergeCell ref="L70:L76"/>
    <mergeCell ref="M70:M76"/>
    <mergeCell ref="T70:T76"/>
    <mergeCell ref="U70:U76"/>
    <mergeCell ref="K30:K36"/>
    <mergeCell ref="L30:L36"/>
    <mergeCell ref="M30:M36"/>
    <mergeCell ref="N30:N36"/>
    <mergeCell ref="O30:O36"/>
    <mergeCell ref="P30:P36"/>
    <mergeCell ref="T46:T52"/>
    <mergeCell ref="I38:I44"/>
    <mergeCell ref="J38:J44"/>
    <mergeCell ref="K38:K44"/>
    <mergeCell ref="L38:L44"/>
    <mergeCell ref="M38:M44"/>
    <mergeCell ref="N38:N44"/>
    <mergeCell ref="O38:O44"/>
    <mergeCell ref="R30:R36"/>
    <mergeCell ref="S30:S36"/>
    <mergeCell ref="J22:J28"/>
    <mergeCell ref="P38:P44"/>
    <mergeCell ref="R38:R44"/>
    <mergeCell ref="S38:S44"/>
    <mergeCell ref="V54:V60"/>
    <mergeCell ref="A3:H3"/>
    <mergeCell ref="A4:A5"/>
    <mergeCell ref="B4:D5"/>
    <mergeCell ref="E4:E5"/>
    <mergeCell ref="F4:G4"/>
    <mergeCell ref="J4:L5"/>
    <mergeCell ref="M4:N4"/>
    <mergeCell ref="I14:I20"/>
    <mergeCell ref="J14:J20"/>
    <mergeCell ref="K14:K20"/>
    <mergeCell ref="L14:L20"/>
    <mergeCell ref="M14:M20"/>
    <mergeCell ref="N14:N20"/>
    <mergeCell ref="I4:I5"/>
    <mergeCell ref="S4:S5"/>
    <mergeCell ref="I6:I12"/>
    <mergeCell ref="J6:J12"/>
    <mergeCell ref="I30:I36"/>
    <mergeCell ref="J30:J36"/>
    <mergeCell ref="K6:K12"/>
    <mergeCell ref="L6:L12"/>
    <mergeCell ref="M6:M12"/>
    <mergeCell ref="N6:N12"/>
    <mergeCell ref="P22:P28"/>
    <mergeCell ref="R22:R28"/>
    <mergeCell ref="P6:P12"/>
    <mergeCell ref="R6:R12"/>
    <mergeCell ref="S6:S12"/>
    <mergeCell ref="O14:O20"/>
    <mergeCell ref="P14:P20"/>
    <mergeCell ref="R14:R20"/>
    <mergeCell ref="S14:S20"/>
    <mergeCell ref="O6:O12"/>
    <mergeCell ref="I22:I28"/>
    <mergeCell ref="K22:K28"/>
    <mergeCell ref="L22:L28"/>
    <mergeCell ref="M22:M28"/>
    <mergeCell ref="N22:N28"/>
    <mergeCell ref="O22:O28"/>
    <mergeCell ref="S22:S28"/>
    <mergeCell ref="W46:W52"/>
    <mergeCell ref="I54:I60"/>
    <mergeCell ref="J54:J60"/>
    <mergeCell ref="K54:K60"/>
    <mergeCell ref="L54:L60"/>
    <mergeCell ref="M54:M60"/>
    <mergeCell ref="N54:N60"/>
    <mergeCell ref="O54:O60"/>
    <mergeCell ref="P54:P60"/>
    <mergeCell ref="R54:R60"/>
    <mergeCell ref="S54:S60"/>
    <mergeCell ref="T54:T60"/>
    <mergeCell ref="U54:U60"/>
    <mergeCell ref="N46:N52"/>
    <mergeCell ref="O46:O52"/>
    <mergeCell ref="P46:P52"/>
    <mergeCell ref="R46:R52"/>
    <mergeCell ref="W54:W60"/>
    <mergeCell ref="J46:J52"/>
    <mergeCell ref="K46:K52"/>
    <mergeCell ref="L46:L52"/>
    <mergeCell ref="M46:M52"/>
    <mergeCell ref="V70:V76"/>
    <mergeCell ref="A81:F81"/>
    <mergeCell ref="G81:V81"/>
    <mergeCell ref="A82:F82"/>
    <mergeCell ref="G82:V82"/>
    <mergeCell ref="W62:W68"/>
    <mergeCell ref="W70:W76"/>
    <mergeCell ref="N70:N76"/>
    <mergeCell ref="O70:O76"/>
    <mergeCell ref="P70:P76"/>
    <mergeCell ref="R70:R76"/>
    <mergeCell ref="S70:S76"/>
    <mergeCell ref="U46:U52"/>
    <mergeCell ref="V46:V5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82D01-11FD-4842-B946-46211425CF30}">
  <dimension ref="A1:V102"/>
  <sheetViews>
    <sheetView tabSelected="1" topLeftCell="A7" workbookViewId="0">
      <selection activeCell="A52" sqref="A52:H52"/>
    </sheetView>
  </sheetViews>
  <sheetFormatPr defaultRowHeight="15"/>
  <cols>
    <col min="1" max="1" width="62" customWidth="1"/>
    <col min="9" max="9" width="24.42578125" customWidth="1"/>
    <col min="22" max="22" width="29.28515625" customWidth="1"/>
  </cols>
  <sheetData>
    <row r="1" spans="1:22" ht="24.75">
      <c r="A1" s="529" t="s">
        <v>148</v>
      </c>
      <c r="B1" s="530" t="s">
        <v>23</v>
      </c>
      <c r="C1" s="530"/>
      <c r="D1" s="515" t="s">
        <v>149</v>
      </c>
      <c r="E1" s="515" t="s">
        <v>149</v>
      </c>
      <c r="F1" s="515" t="s">
        <v>149</v>
      </c>
      <c r="G1" s="515" t="s">
        <v>149</v>
      </c>
      <c r="H1" s="515" t="s">
        <v>149</v>
      </c>
      <c r="I1" s="515" t="s">
        <v>149</v>
      </c>
      <c r="J1" s="515" t="s">
        <v>149</v>
      </c>
      <c r="K1" s="515" t="s">
        <v>149</v>
      </c>
      <c r="L1" s="515" t="s">
        <v>149</v>
      </c>
      <c r="M1" s="515" t="s">
        <v>149</v>
      </c>
      <c r="N1" s="515" t="s">
        <v>149</v>
      </c>
      <c r="O1" s="515" t="s">
        <v>149</v>
      </c>
      <c r="P1" s="515" t="s">
        <v>149</v>
      </c>
      <c r="Q1" s="515" t="s">
        <v>149</v>
      </c>
      <c r="R1" s="515" t="s">
        <v>149</v>
      </c>
      <c r="S1" s="515" t="s">
        <v>149</v>
      </c>
      <c r="T1" s="515" t="s">
        <v>149</v>
      </c>
      <c r="U1" s="515" t="s">
        <v>149</v>
      </c>
      <c r="V1" s="515" t="s">
        <v>149</v>
      </c>
    </row>
    <row r="2" spans="1:22" ht="24.75">
      <c r="A2" s="515" t="s">
        <v>149</v>
      </c>
      <c r="B2" s="529" t="s">
        <v>149</v>
      </c>
      <c r="C2" s="529" t="s">
        <v>149</v>
      </c>
      <c r="D2" s="529" t="s">
        <v>149</v>
      </c>
      <c r="E2" s="529" t="s">
        <v>149</v>
      </c>
      <c r="F2" s="515" t="s">
        <v>149</v>
      </c>
      <c r="G2" s="515" t="s">
        <v>149</v>
      </c>
      <c r="H2" s="515" t="s">
        <v>149</v>
      </c>
      <c r="I2" s="515" t="s">
        <v>149</v>
      </c>
      <c r="J2" s="515" t="s">
        <v>149</v>
      </c>
      <c r="K2" s="515" t="s">
        <v>149</v>
      </c>
      <c r="L2" s="515" t="s">
        <v>149</v>
      </c>
      <c r="M2" s="515" t="s">
        <v>149</v>
      </c>
      <c r="N2" s="515" t="s">
        <v>149</v>
      </c>
      <c r="O2" s="515" t="s">
        <v>149</v>
      </c>
      <c r="P2" s="515" t="s">
        <v>149</v>
      </c>
      <c r="Q2" s="515" t="s">
        <v>149</v>
      </c>
      <c r="R2" s="515" t="s">
        <v>149</v>
      </c>
      <c r="S2" s="515" t="s">
        <v>149</v>
      </c>
      <c r="T2" s="515" t="s">
        <v>149</v>
      </c>
      <c r="U2" s="515" t="s">
        <v>149</v>
      </c>
      <c r="V2" s="515" t="s">
        <v>149</v>
      </c>
    </row>
    <row r="3" spans="1:22" ht="15.75">
      <c r="A3" s="2176" t="s">
        <v>150</v>
      </c>
      <c r="B3" s="2177"/>
      <c r="C3" s="2177"/>
      <c r="D3" s="2177"/>
      <c r="E3" s="2177"/>
      <c r="F3" s="2177"/>
      <c r="G3" s="2177"/>
      <c r="H3" s="2177"/>
      <c r="I3" s="531" t="s">
        <v>149</v>
      </c>
      <c r="J3" s="531" t="s">
        <v>149</v>
      </c>
      <c r="K3" s="531" t="s">
        <v>149</v>
      </c>
      <c r="L3" s="531" t="s">
        <v>149</v>
      </c>
      <c r="M3" s="531" t="s">
        <v>149</v>
      </c>
      <c r="N3" s="531" t="s">
        <v>149</v>
      </c>
      <c r="O3" s="531">
        <v>15</v>
      </c>
      <c r="P3" s="531">
        <v>18</v>
      </c>
      <c r="Q3" s="531">
        <v>20</v>
      </c>
      <c r="R3" s="531">
        <v>22</v>
      </c>
      <c r="S3" s="531">
        <v>25</v>
      </c>
      <c r="T3" s="531">
        <v>31</v>
      </c>
      <c r="U3" s="531">
        <v>35</v>
      </c>
      <c r="V3" s="532" t="s">
        <v>149</v>
      </c>
    </row>
    <row r="4" spans="1:22" ht="31.5" customHeight="1">
      <c r="A4" s="889" t="s">
        <v>151</v>
      </c>
      <c r="B4" s="891" t="s">
        <v>152</v>
      </c>
      <c r="C4" s="892"/>
      <c r="D4" s="893"/>
      <c r="E4" s="897" t="s">
        <v>153</v>
      </c>
      <c r="F4" s="899" t="s">
        <v>153</v>
      </c>
      <c r="G4" s="900"/>
      <c r="H4" s="537" t="s">
        <v>154</v>
      </c>
      <c r="I4" s="901" t="s">
        <v>155</v>
      </c>
      <c r="J4" s="902" t="s">
        <v>152</v>
      </c>
      <c r="K4" s="892"/>
      <c r="L4" s="893"/>
      <c r="M4" s="899" t="s">
        <v>154</v>
      </c>
      <c r="N4" s="900"/>
      <c r="O4" s="536" t="s">
        <v>149</v>
      </c>
      <c r="P4" s="904" t="s">
        <v>156</v>
      </c>
      <c r="Q4" s="904"/>
      <c r="R4" s="904"/>
      <c r="S4" s="904"/>
      <c r="T4" s="904"/>
      <c r="U4" s="905"/>
      <c r="V4" s="887" t="s">
        <v>157</v>
      </c>
    </row>
    <row r="5" spans="1:22" ht="45.75">
      <c r="A5" s="890"/>
      <c r="B5" s="894"/>
      <c r="C5" s="895"/>
      <c r="D5" s="896"/>
      <c r="E5" s="898"/>
      <c r="F5" s="538" t="s">
        <v>158</v>
      </c>
      <c r="G5" s="538" t="s">
        <v>159</v>
      </c>
      <c r="H5" s="538" t="s">
        <v>158</v>
      </c>
      <c r="I5" s="898"/>
      <c r="J5" s="903"/>
      <c r="K5" s="895"/>
      <c r="L5" s="896"/>
      <c r="M5" s="539" t="s">
        <v>158</v>
      </c>
      <c r="N5" s="539" t="s">
        <v>159</v>
      </c>
      <c r="O5" s="539" t="s">
        <v>160</v>
      </c>
      <c r="P5" s="540" t="s">
        <v>161</v>
      </c>
      <c r="Q5" s="540" t="s">
        <v>162</v>
      </c>
      <c r="R5" s="540" t="s">
        <v>163</v>
      </c>
      <c r="S5" s="540" t="s">
        <v>164</v>
      </c>
      <c r="T5" s="540" t="s">
        <v>165</v>
      </c>
      <c r="U5" s="541" t="s">
        <v>166</v>
      </c>
      <c r="V5" s="888"/>
    </row>
    <row r="6" spans="1:22">
      <c r="A6" s="799" t="s">
        <v>149</v>
      </c>
      <c r="B6" s="542" t="s">
        <v>149</v>
      </c>
      <c r="C6" s="542" t="s">
        <v>149</v>
      </c>
      <c r="D6" s="542" t="s">
        <v>149</v>
      </c>
      <c r="E6" s="542" t="s">
        <v>149</v>
      </c>
      <c r="F6" s="542" t="s">
        <v>149</v>
      </c>
      <c r="G6" s="542" t="s">
        <v>149</v>
      </c>
      <c r="H6" s="542" t="s">
        <v>149</v>
      </c>
      <c r="I6" s="542"/>
      <c r="J6" s="542"/>
      <c r="K6" s="542"/>
      <c r="L6" s="542"/>
      <c r="M6" s="568"/>
      <c r="N6" s="542" t="s">
        <v>149</v>
      </c>
      <c r="O6" s="640" t="s">
        <v>149</v>
      </c>
      <c r="P6" s="640" t="s">
        <v>149</v>
      </c>
      <c r="Q6" s="542" t="s">
        <v>149</v>
      </c>
      <c r="R6" s="542" t="s">
        <v>149</v>
      </c>
      <c r="S6" s="542" t="s">
        <v>149</v>
      </c>
      <c r="T6" s="542" t="s">
        <v>149</v>
      </c>
      <c r="U6" s="543" t="s">
        <v>149</v>
      </c>
      <c r="V6" s="542" t="s">
        <v>149</v>
      </c>
    </row>
    <row r="7" spans="1:22">
      <c r="A7" s="447" t="s">
        <v>167</v>
      </c>
      <c r="B7" s="282" t="s">
        <v>168</v>
      </c>
      <c r="C7" s="282">
        <v>439</v>
      </c>
      <c r="D7" s="584" t="s">
        <v>169</v>
      </c>
      <c r="E7" s="741" t="s">
        <v>170</v>
      </c>
      <c r="F7" s="70">
        <v>45557</v>
      </c>
      <c r="G7" s="71">
        <f>F7+1</f>
        <v>45558</v>
      </c>
      <c r="H7" s="72">
        <f>F7+4</f>
        <v>45561</v>
      </c>
      <c r="I7" s="875" t="s">
        <v>171</v>
      </c>
      <c r="J7" s="878" t="s">
        <v>172</v>
      </c>
      <c r="K7" s="866">
        <v>438</v>
      </c>
      <c r="L7" s="869" t="s">
        <v>173</v>
      </c>
      <c r="M7" s="872">
        <v>45567</v>
      </c>
      <c r="N7" s="884">
        <f>SUM(M7+1)</f>
        <v>45568</v>
      </c>
      <c r="O7" s="747">
        <f>SUM(N7+14)</f>
        <v>45582</v>
      </c>
      <c r="P7" s="747">
        <f>SUM(O7+3)</f>
        <v>45585</v>
      </c>
      <c r="Q7" s="872">
        <f>SUM(P7+20)</f>
        <v>45605</v>
      </c>
      <c r="R7" s="872">
        <f>SUM(Q7+2)</f>
        <v>45607</v>
      </c>
      <c r="S7" s="872">
        <f>SUM(R7+2)</f>
        <v>45609</v>
      </c>
      <c r="T7" s="881">
        <f>SUM(S7+7)</f>
        <v>45616</v>
      </c>
      <c r="U7" s="750">
        <v>45490</v>
      </c>
      <c r="V7" s="753" t="s">
        <v>174</v>
      </c>
    </row>
    <row r="8" spans="1:22">
      <c r="A8" s="448" t="s">
        <v>175</v>
      </c>
      <c r="B8" s="282" t="s">
        <v>168</v>
      </c>
      <c r="C8" s="282">
        <v>439</v>
      </c>
      <c r="D8" s="584" t="s">
        <v>169</v>
      </c>
      <c r="E8" s="742" t="s">
        <v>176</v>
      </c>
      <c r="F8" s="78">
        <v>45560</v>
      </c>
      <c r="G8" s="79">
        <f t="shared" ref="G8" si="0">F8+1</f>
        <v>45561</v>
      </c>
      <c r="H8" s="80">
        <f>F8+1</f>
        <v>45561</v>
      </c>
      <c r="I8" s="876"/>
      <c r="J8" s="879"/>
      <c r="K8" s="867"/>
      <c r="L8" s="870"/>
      <c r="M8" s="873"/>
      <c r="N8" s="885"/>
      <c r="O8" s="748"/>
      <c r="P8" s="748"/>
      <c r="Q8" s="873"/>
      <c r="R8" s="873"/>
      <c r="S8" s="873"/>
      <c r="T8" s="882"/>
      <c r="U8" s="751"/>
      <c r="V8" s="754"/>
    </row>
    <row r="9" spans="1:22">
      <c r="A9" s="808" t="s">
        <v>177</v>
      </c>
      <c r="B9" s="722" t="s">
        <v>178</v>
      </c>
      <c r="C9" s="722">
        <v>436</v>
      </c>
      <c r="D9" s="809" t="s">
        <v>179</v>
      </c>
      <c r="E9" s="807" t="s">
        <v>180</v>
      </c>
      <c r="F9" s="804">
        <v>45557</v>
      </c>
      <c r="G9" s="805">
        <f>F9+1</f>
        <v>45558</v>
      </c>
      <c r="H9" s="806">
        <f>F9+4</f>
        <v>45561</v>
      </c>
      <c r="I9" s="876"/>
      <c r="J9" s="879"/>
      <c r="K9" s="867"/>
      <c r="L9" s="870"/>
      <c r="M9" s="873"/>
      <c r="N9" s="885"/>
      <c r="O9" s="748"/>
      <c r="P9" s="748"/>
      <c r="Q9" s="873"/>
      <c r="R9" s="873"/>
      <c r="S9" s="873"/>
      <c r="T9" s="882"/>
      <c r="U9" s="751"/>
      <c r="V9" s="754"/>
    </row>
    <row r="10" spans="1:22">
      <c r="A10" s="810" t="s">
        <v>181</v>
      </c>
      <c r="B10" s="722" t="s">
        <v>182</v>
      </c>
      <c r="C10" s="722">
        <v>437</v>
      </c>
      <c r="D10" s="809" t="s">
        <v>179</v>
      </c>
      <c r="E10" s="807" t="s">
        <v>180</v>
      </c>
      <c r="F10" s="804">
        <v>45558</v>
      </c>
      <c r="G10" s="805">
        <f>F10+1</f>
        <v>45559</v>
      </c>
      <c r="H10" s="806">
        <f>F10+2</f>
        <v>45560</v>
      </c>
      <c r="I10" s="876"/>
      <c r="J10" s="879"/>
      <c r="K10" s="867"/>
      <c r="L10" s="870"/>
      <c r="M10" s="873"/>
      <c r="N10" s="885"/>
      <c r="O10" s="748"/>
      <c r="P10" s="748"/>
      <c r="Q10" s="873"/>
      <c r="R10" s="873"/>
      <c r="S10" s="873"/>
      <c r="T10" s="882"/>
      <c r="U10" s="751"/>
      <c r="V10" s="754"/>
    </row>
    <row r="11" spans="1:22">
      <c r="A11" s="449" t="s">
        <v>183</v>
      </c>
      <c r="B11" s="439" t="s">
        <v>184</v>
      </c>
      <c r="C11" s="439">
        <v>439</v>
      </c>
      <c r="D11" s="588" t="s">
        <v>169</v>
      </c>
      <c r="E11" s="554" t="s">
        <v>180</v>
      </c>
      <c r="F11" s="89">
        <v>45562</v>
      </c>
      <c r="G11" s="90">
        <f>F11+1</f>
        <v>45563</v>
      </c>
      <c r="H11" s="89">
        <f>F11+2</f>
        <v>45564</v>
      </c>
      <c r="I11" s="876"/>
      <c r="J11" s="879"/>
      <c r="K11" s="867"/>
      <c r="L11" s="870"/>
      <c r="M11" s="873"/>
      <c r="N11" s="885"/>
      <c r="O11" s="748"/>
      <c r="P11" s="748"/>
      <c r="Q11" s="873"/>
      <c r="R11" s="873"/>
      <c r="S11" s="873"/>
      <c r="T11" s="882"/>
      <c r="U11" s="751"/>
      <c r="V11" s="754"/>
    </row>
    <row r="12" spans="1:22">
      <c r="A12" s="450" t="s">
        <v>185</v>
      </c>
      <c r="B12" s="440" t="s">
        <v>186</v>
      </c>
      <c r="C12" s="440">
        <v>439</v>
      </c>
      <c r="D12" s="590" t="s">
        <v>169</v>
      </c>
      <c r="E12" s="564" t="s">
        <v>187</v>
      </c>
      <c r="F12" s="96">
        <v>45558</v>
      </c>
      <c r="G12" s="97">
        <f>F12</f>
        <v>45558</v>
      </c>
      <c r="H12" s="98">
        <f>F12+1</f>
        <v>45559</v>
      </c>
      <c r="I12" s="876"/>
      <c r="J12" s="879"/>
      <c r="K12" s="867"/>
      <c r="L12" s="870"/>
      <c r="M12" s="873"/>
      <c r="N12" s="885"/>
      <c r="O12" s="748"/>
      <c r="P12" s="748"/>
      <c r="Q12" s="873"/>
      <c r="R12" s="873"/>
      <c r="S12" s="873"/>
      <c r="T12" s="882"/>
      <c r="U12" s="751"/>
      <c r="V12" s="754"/>
    </row>
    <row r="13" spans="1:22">
      <c r="A13" s="451" t="s">
        <v>177</v>
      </c>
      <c r="B13" s="440" t="s">
        <v>178</v>
      </c>
      <c r="C13" s="440">
        <v>436</v>
      </c>
      <c r="D13" s="590" t="s">
        <v>179</v>
      </c>
      <c r="E13" s="565" t="s">
        <v>187</v>
      </c>
      <c r="F13" s="102">
        <v>45560</v>
      </c>
      <c r="G13" s="103">
        <f t="shared" ref="G13" si="1">F13+1</f>
        <v>45561</v>
      </c>
      <c r="H13" s="281">
        <f>F13+1</f>
        <v>45561</v>
      </c>
      <c r="I13" s="877"/>
      <c r="J13" s="880"/>
      <c r="K13" s="868"/>
      <c r="L13" s="871"/>
      <c r="M13" s="874"/>
      <c r="N13" s="886"/>
      <c r="O13" s="749"/>
      <c r="P13" s="749"/>
      <c r="Q13" s="874"/>
      <c r="R13" s="874"/>
      <c r="S13" s="874"/>
      <c r="T13" s="883"/>
      <c r="U13" s="752"/>
      <c r="V13" s="755"/>
    </row>
    <row r="14" spans="1:22">
      <c r="A14" s="104"/>
      <c r="B14" s="557" t="s">
        <v>149</v>
      </c>
      <c r="C14" s="94"/>
      <c r="D14" s="94"/>
      <c r="E14" s="542" t="s">
        <v>149</v>
      </c>
      <c r="F14" s="542"/>
      <c r="G14" s="542"/>
      <c r="H14" s="542"/>
      <c r="I14" s="542"/>
      <c r="J14" s="542"/>
      <c r="K14" s="542"/>
      <c r="L14" s="542"/>
      <c r="M14" s="568"/>
      <c r="N14" s="568"/>
      <c r="O14" s="632"/>
      <c r="P14" s="632"/>
      <c r="Q14" s="568"/>
      <c r="R14" s="568"/>
      <c r="S14" s="568"/>
      <c r="T14" s="632"/>
      <c r="U14" s="569"/>
      <c r="V14" s="570"/>
    </row>
    <row r="15" spans="1:22">
      <c r="A15" s="74" t="s">
        <v>188</v>
      </c>
      <c r="B15" s="583" t="s">
        <v>168</v>
      </c>
      <c r="C15" s="282">
        <f>C7+1</f>
        <v>440</v>
      </c>
      <c r="D15" s="282" t="s">
        <v>169</v>
      </c>
      <c r="E15" s="562" t="s">
        <v>170</v>
      </c>
      <c r="F15" s="70">
        <f>F7+7</f>
        <v>45564</v>
      </c>
      <c r="G15" s="71">
        <f>F15+1</f>
        <v>45565</v>
      </c>
      <c r="H15" s="72">
        <f>F15+4</f>
        <v>45568</v>
      </c>
      <c r="I15" s="875" t="s">
        <v>189</v>
      </c>
      <c r="J15" s="878" t="s">
        <v>172</v>
      </c>
      <c r="K15" s="866">
        <v>439</v>
      </c>
      <c r="L15" s="869" t="s">
        <v>173</v>
      </c>
      <c r="M15" s="872">
        <f>M7+7</f>
        <v>45574</v>
      </c>
      <c r="N15" s="872">
        <f>SUM(M15+1)</f>
        <v>45575</v>
      </c>
      <c r="O15" s="747">
        <f>SUM(N15+14)</f>
        <v>45589</v>
      </c>
      <c r="P15" s="747">
        <f>SUM(O15+3)</f>
        <v>45592</v>
      </c>
      <c r="Q15" s="872">
        <f>SUM(P15+20)</f>
        <v>45612</v>
      </c>
      <c r="R15" s="872">
        <f>SUM(Q15+2)</f>
        <v>45614</v>
      </c>
      <c r="S15" s="872">
        <f>SUM(R15+2)</f>
        <v>45616</v>
      </c>
      <c r="T15" s="881">
        <f>SUM(S15+7)</f>
        <v>45623</v>
      </c>
      <c r="U15" s="750">
        <v>45490</v>
      </c>
      <c r="V15" s="753" t="s">
        <v>174</v>
      </c>
    </row>
    <row r="16" spans="1:22">
      <c r="A16" s="331" t="s">
        <v>188</v>
      </c>
      <c r="B16" s="728" t="s">
        <v>168</v>
      </c>
      <c r="C16" s="282">
        <f>C8+1</f>
        <v>440</v>
      </c>
      <c r="D16" s="282" t="s">
        <v>169</v>
      </c>
      <c r="E16" s="563" t="s">
        <v>176</v>
      </c>
      <c r="F16" s="78">
        <f>F8+7</f>
        <v>45567</v>
      </c>
      <c r="G16" s="79">
        <f t="shared" ref="G16" si="2">F16+1</f>
        <v>45568</v>
      </c>
      <c r="H16" s="80">
        <f>F16+1</f>
        <v>45568</v>
      </c>
      <c r="I16" s="876"/>
      <c r="J16" s="879"/>
      <c r="K16" s="867"/>
      <c r="L16" s="870"/>
      <c r="M16" s="873"/>
      <c r="N16" s="873"/>
      <c r="O16" s="748"/>
      <c r="P16" s="748"/>
      <c r="Q16" s="873"/>
      <c r="R16" s="873"/>
      <c r="S16" s="873"/>
      <c r="T16" s="882"/>
      <c r="U16" s="751"/>
      <c r="V16" s="754"/>
    </row>
    <row r="17" spans="1:22">
      <c r="A17" s="84" t="s">
        <v>190</v>
      </c>
      <c r="B17" s="587" t="s">
        <v>178</v>
      </c>
      <c r="C17" s="439">
        <f>C9+1</f>
        <v>437</v>
      </c>
      <c r="D17" s="439" t="s">
        <v>179</v>
      </c>
      <c r="E17" s="554" t="s">
        <v>180</v>
      </c>
      <c r="F17" s="89">
        <f>F9+7</f>
        <v>45564</v>
      </c>
      <c r="G17" s="90">
        <f>F17+1</f>
        <v>45565</v>
      </c>
      <c r="H17" s="91">
        <f>F17+4</f>
        <v>45568</v>
      </c>
      <c r="I17" s="876"/>
      <c r="J17" s="879"/>
      <c r="K17" s="867"/>
      <c r="L17" s="870"/>
      <c r="M17" s="873"/>
      <c r="N17" s="873"/>
      <c r="O17" s="748"/>
      <c r="P17" s="748"/>
      <c r="Q17" s="873"/>
      <c r="R17" s="873"/>
      <c r="S17" s="873"/>
      <c r="T17" s="882"/>
      <c r="U17" s="751"/>
      <c r="V17" s="754"/>
    </row>
    <row r="18" spans="1:22">
      <c r="A18" s="778" t="s">
        <v>191</v>
      </c>
      <c r="B18" s="724" t="s">
        <v>182</v>
      </c>
      <c r="C18" s="722">
        <f>C10+1</f>
        <v>438</v>
      </c>
      <c r="D18" s="722" t="s">
        <v>179</v>
      </c>
      <c r="E18" s="807" t="s">
        <v>180</v>
      </c>
      <c r="F18" s="804">
        <f>F10+7</f>
        <v>45565</v>
      </c>
      <c r="G18" s="805">
        <f>F18+1</f>
        <v>45566</v>
      </c>
      <c r="H18" s="806">
        <f>F18+2</f>
        <v>45567</v>
      </c>
      <c r="I18" s="876"/>
      <c r="J18" s="879"/>
      <c r="K18" s="867"/>
      <c r="L18" s="870"/>
      <c r="M18" s="873"/>
      <c r="N18" s="873"/>
      <c r="O18" s="748"/>
      <c r="P18" s="748"/>
      <c r="Q18" s="873"/>
      <c r="R18" s="873"/>
      <c r="S18" s="873"/>
      <c r="T18" s="882"/>
      <c r="U18" s="751"/>
      <c r="V18" s="754"/>
    </row>
    <row r="19" spans="1:22">
      <c r="A19" s="84" t="s">
        <v>192</v>
      </c>
      <c r="B19" s="587" t="s">
        <v>184</v>
      </c>
      <c r="C19" s="439">
        <f>C11+1</f>
        <v>440</v>
      </c>
      <c r="D19" s="439" t="s">
        <v>169</v>
      </c>
      <c r="E19" s="554" t="s">
        <v>180</v>
      </c>
      <c r="F19" s="89">
        <f>F11+7</f>
        <v>45569</v>
      </c>
      <c r="G19" s="90">
        <f>F19+1</f>
        <v>45570</v>
      </c>
      <c r="H19" s="89">
        <f>F19+2</f>
        <v>45571</v>
      </c>
      <c r="I19" s="876"/>
      <c r="J19" s="879"/>
      <c r="K19" s="867"/>
      <c r="L19" s="870"/>
      <c r="M19" s="873"/>
      <c r="N19" s="873"/>
      <c r="O19" s="748"/>
      <c r="P19" s="748"/>
      <c r="Q19" s="873"/>
      <c r="R19" s="873"/>
      <c r="S19" s="873"/>
      <c r="T19" s="882"/>
      <c r="U19" s="751"/>
      <c r="V19" s="754"/>
    </row>
    <row r="20" spans="1:22">
      <c r="A20" s="104" t="s">
        <v>193</v>
      </c>
      <c r="B20" s="589" t="s">
        <v>186</v>
      </c>
      <c r="C20" s="440">
        <f>C12+1</f>
        <v>440</v>
      </c>
      <c r="D20" s="440" t="s">
        <v>169</v>
      </c>
      <c r="E20" s="564" t="s">
        <v>187</v>
      </c>
      <c r="F20" s="96">
        <f>SUM(F12+7)</f>
        <v>45565</v>
      </c>
      <c r="G20" s="97">
        <f>F20</f>
        <v>45565</v>
      </c>
      <c r="H20" s="98">
        <f>F20+1</f>
        <v>45566</v>
      </c>
      <c r="I20" s="876"/>
      <c r="J20" s="879"/>
      <c r="K20" s="867"/>
      <c r="L20" s="870"/>
      <c r="M20" s="873"/>
      <c r="N20" s="873"/>
      <c r="O20" s="748"/>
      <c r="P20" s="748"/>
      <c r="Q20" s="873"/>
      <c r="R20" s="873"/>
      <c r="S20" s="873"/>
      <c r="T20" s="882"/>
      <c r="U20" s="751"/>
      <c r="V20" s="754"/>
    </row>
    <row r="21" spans="1:22">
      <c r="A21" s="762" t="s">
        <v>190</v>
      </c>
      <c r="B21" s="604" t="s">
        <v>178</v>
      </c>
      <c r="C21" s="393">
        <f>C13+1</f>
        <v>437</v>
      </c>
      <c r="D21" s="393" t="s">
        <v>179</v>
      </c>
      <c r="E21" s="769" t="s">
        <v>187</v>
      </c>
      <c r="F21" s="480">
        <f>SUM(F13+4)</f>
        <v>45564</v>
      </c>
      <c r="G21" s="481">
        <f t="shared" ref="G21" si="3">F21+1</f>
        <v>45565</v>
      </c>
      <c r="H21" s="639">
        <f>F21+1</f>
        <v>45565</v>
      </c>
      <c r="I21" s="877"/>
      <c r="J21" s="880"/>
      <c r="K21" s="868"/>
      <c r="L21" s="871"/>
      <c r="M21" s="874"/>
      <c r="N21" s="874"/>
      <c r="O21" s="749"/>
      <c r="P21" s="749"/>
      <c r="Q21" s="874"/>
      <c r="R21" s="874"/>
      <c r="S21" s="874"/>
      <c r="T21" s="883"/>
      <c r="U21" s="752"/>
      <c r="V21" s="755"/>
    </row>
    <row r="22" spans="1:22">
      <c r="A22" s="556"/>
      <c r="B22" s="94"/>
      <c r="C22" s="94"/>
      <c r="D22" s="94"/>
      <c r="E22" s="557" t="s">
        <v>149</v>
      </c>
      <c r="F22" s="557"/>
      <c r="G22" s="557"/>
      <c r="H22" s="557"/>
      <c r="I22" s="542"/>
      <c r="J22" s="542"/>
      <c r="K22" s="542"/>
      <c r="L22" s="542"/>
      <c r="M22" s="568"/>
      <c r="N22" s="568"/>
      <c r="O22" s="632"/>
      <c r="P22" s="632"/>
      <c r="Q22" s="568"/>
      <c r="R22" s="568"/>
      <c r="S22" s="568"/>
      <c r="T22" s="632"/>
      <c r="U22" s="569"/>
      <c r="V22" s="570"/>
    </row>
    <row r="23" spans="1:22">
      <c r="A23" s="812" t="s">
        <v>194</v>
      </c>
      <c r="B23" s="393" t="s">
        <v>168</v>
      </c>
      <c r="C23" s="393">
        <f>C15+1</f>
        <v>441</v>
      </c>
      <c r="D23" s="393" t="s">
        <v>169</v>
      </c>
      <c r="E23" s="767" t="s">
        <v>170</v>
      </c>
      <c r="F23" s="398">
        <f>F15+7</f>
        <v>45571</v>
      </c>
      <c r="G23" s="397">
        <f>F23+1</f>
        <v>45572</v>
      </c>
      <c r="H23" s="401">
        <f>F23+4</f>
        <v>45575</v>
      </c>
      <c r="I23" s="875" t="s">
        <v>195</v>
      </c>
      <c r="J23" s="878" t="s">
        <v>172</v>
      </c>
      <c r="K23" s="866">
        <v>440</v>
      </c>
      <c r="L23" s="869" t="s">
        <v>173</v>
      </c>
      <c r="M23" s="872">
        <f>M15+7</f>
        <v>45581</v>
      </c>
      <c r="N23" s="872">
        <f>SUM(M23+1)</f>
        <v>45582</v>
      </c>
      <c r="O23" s="881">
        <f>SUM(N23+14)</f>
        <v>45596</v>
      </c>
      <c r="P23" s="881">
        <f>SUM(O23+3)</f>
        <v>45599</v>
      </c>
      <c r="Q23" s="872">
        <f>SUM(P23+20)</f>
        <v>45619</v>
      </c>
      <c r="R23" s="872">
        <f>SUM(Q23+2)</f>
        <v>45621</v>
      </c>
      <c r="S23" s="872">
        <f>SUM(R23+2)</f>
        <v>45623</v>
      </c>
      <c r="T23" s="881">
        <f>SUM(S23+7)</f>
        <v>45630</v>
      </c>
      <c r="U23" s="906">
        <v>45490</v>
      </c>
      <c r="V23" s="909" t="s">
        <v>174</v>
      </c>
    </row>
    <row r="24" spans="1:22">
      <c r="A24" s="448" t="s">
        <v>194</v>
      </c>
      <c r="B24" s="282" t="s">
        <v>168</v>
      </c>
      <c r="C24" s="282">
        <f>C16+1</f>
        <v>441</v>
      </c>
      <c r="D24" s="282" t="s">
        <v>169</v>
      </c>
      <c r="E24" s="563" t="s">
        <v>176</v>
      </c>
      <c r="F24" s="78">
        <f>F16+7</f>
        <v>45574</v>
      </c>
      <c r="G24" s="79">
        <f t="shared" ref="G24" si="4">F24+1</f>
        <v>45575</v>
      </c>
      <c r="H24" s="80">
        <f>F24+1</f>
        <v>45575</v>
      </c>
      <c r="I24" s="876"/>
      <c r="J24" s="879"/>
      <c r="K24" s="867"/>
      <c r="L24" s="870"/>
      <c r="M24" s="873"/>
      <c r="N24" s="873"/>
      <c r="O24" s="882"/>
      <c r="P24" s="882"/>
      <c r="Q24" s="873"/>
      <c r="R24" s="873"/>
      <c r="S24" s="873"/>
      <c r="T24" s="882"/>
      <c r="U24" s="907"/>
      <c r="V24" s="910"/>
    </row>
    <row r="25" spans="1:22">
      <c r="A25" s="449" t="s">
        <v>196</v>
      </c>
      <c r="B25" s="722" t="s">
        <v>178</v>
      </c>
      <c r="C25" s="722">
        <f>C17+1</f>
        <v>438</v>
      </c>
      <c r="D25" s="722" t="s">
        <v>179</v>
      </c>
      <c r="E25" s="807" t="s">
        <v>180</v>
      </c>
      <c r="F25" s="804">
        <f>F17+7</f>
        <v>45571</v>
      </c>
      <c r="G25" s="805">
        <f>F25+1</f>
        <v>45572</v>
      </c>
      <c r="H25" s="806">
        <f>F25+4</f>
        <v>45575</v>
      </c>
      <c r="I25" s="876"/>
      <c r="J25" s="879"/>
      <c r="K25" s="867"/>
      <c r="L25" s="870"/>
      <c r="M25" s="873"/>
      <c r="N25" s="873"/>
      <c r="O25" s="882"/>
      <c r="P25" s="882"/>
      <c r="Q25" s="873"/>
      <c r="R25" s="873"/>
      <c r="S25" s="873"/>
      <c r="T25" s="882"/>
      <c r="U25" s="907"/>
      <c r="V25" s="910"/>
    </row>
    <row r="26" spans="1:22">
      <c r="A26" s="494" t="s">
        <v>197</v>
      </c>
      <c r="B26" s="393" t="s">
        <v>182</v>
      </c>
      <c r="C26" s="393">
        <f>C18+1</f>
        <v>439</v>
      </c>
      <c r="D26" s="393" t="s">
        <v>179</v>
      </c>
      <c r="E26" s="807" t="s">
        <v>180</v>
      </c>
      <c r="F26" s="334">
        <f>F18+7</f>
        <v>45572</v>
      </c>
      <c r="G26" s="335">
        <f>F26+1</f>
        <v>45573</v>
      </c>
      <c r="H26" s="336">
        <f>F26+2</f>
        <v>45574</v>
      </c>
      <c r="I26" s="876"/>
      <c r="J26" s="879"/>
      <c r="K26" s="867"/>
      <c r="L26" s="870"/>
      <c r="M26" s="873"/>
      <c r="N26" s="873"/>
      <c r="O26" s="882"/>
      <c r="P26" s="882"/>
      <c r="Q26" s="873"/>
      <c r="R26" s="873"/>
      <c r="S26" s="873"/>
      <c r="T26" s="882"/>
      <c r="U26" s="907"/>
      <c r="V26" s="910"/>
    </row>
    <row r="27" spans="1:22">
      <c r="A27" s="449" t="s">
        <v>198</v>
      </c>
      <c r="B27" s="722" t="s">
        <v>184</v>
      </c>
      <c r="C27" s="722">
        <f>C19+1</f>
        <v>441</v>
      </c>
      <c r="D27" s="722" t="s">
        <v>169</v>
      </c>
      <c r="E27" s="807" t="s">
        <v>180</v>
      </c>
      <c r="F27" s="804">
        <f>F19+7</f>
        <v>45576</v>
      </c>
      <c r="G27" s="805">
        <f>F27+1</f>
        <v>45577</v>
      </c>
      <c r="H27" s="804">
        <f>F27+2</f>
        <v>45578</v>
      </c>
      <c r="I27" s="876"/>
      <c r="J27" s="879"/>
      <c r="K27" s="867"/>
      <c r="L27" s="870"/>
      <c r="M27" s="873"/>
      <c r="N27" s="873"/>
      <c r="O27" s="882"/>
      <c r="P27" s="882"/>
      <c r="Q27" s="873"/>
      <c r="R27" s="873"/>
      <c r="S27" s="873"/>
      <c r="T27" s="882"/>
      <c r="U27" s="907"/>
      <c r="V27" s="910"/>
    </row>
    <row r="28" spans="1:22">
      <c r="A28" s="450" t="s">
        <v>199</v>
      </c>
      <c r="B28" s="440" t="s">
        <v>186</v>
      </c>
      <c r="C28" s="440">
        <f>C20+1</f>
        <v>441</v>
      </c>
      <c r="D28" s="440" t="s">
        <v>169</v>
      </c>
      <c r="E28" s="564" t="s">
        <v>187</v>
      </c>
      <c r="F28" s="96">
        <f>SUM(F20+7)</f>
        <v>45572</v>
      </c>
      <c r="G28" s="97">
        <f>F28</f>
        <v>45572</v>
      </c>
      <c r="H28" s="98">
        <f>F28+1</f>
        <v>45573</v>
      </c>
      <c r="I28" s="876"/>
      <c r="J28" s="879"/>
      <c r="K28" s="867"/>
      <c r="L28" s="870"/>
      <c r="M28" s="873"/>
      <c r="N28" s="873"/>
      <c r="O28" s="882"/>
      <c r="P28" s="882"/>
      <c r="Q28" s="873"/>
      <c r="R28" s="873"/>
      <c r="S28" s="873"/>
      <c r="T28" s="882"/>
      <c r="U28" s="907"/>
      <c r="V28" s="910"/>
    </row>
    <row r="29" spans="1:22">
      <c r="A29" s="451" t="s">
        <v>200</v>
      </c>
      <c r="B29" s="440" t="s">
        <v>184</v>
      </c>
      <c r="C29" s="440">
        <v>440</v>
      </c>
      <c r="D29" s="440" t="s">
        <v>201</v>
      </c>
      <c r="E29" s="845" t="s">
        <v>187</v>
      </c>
      <c r="F29" s="102">
        <f>SUM(F21+7)</f>
        <v>45571</v>
      </c>
      <c r="G29" s="103">
        <f t="shared" ref="G29" si="5">F29+1</f>
        <v>45572</v>
      </c>
      <c r="H29" s="281">
        <f>F29+1</f>
        <v>45572</v>
      </c>
      <c r="I29" s="877"/>
      <c r="J29" s="880"/>
      <c r="K29" s="868"/>
      <c r="L29" s="871"/>
      <c r="M29" s="874"/>
      <c r="N29" s="874"/>
      <c r="O29" s="883"/>
      <c r="P29" s="883"/>
      <c r="Q29" s="874"/>
      <c r="R29" s="874"/>
      <c r="S29" s="874"/>
      <c r="T29" s="883"/>
      <c r="U29" s="908"/>
      <c r="V29" s="911"/>
    </row>
    <row r="30" spans="1:22">
      <c r="A30" s="104"/>
      <c r="B30" s="94"/>
      <c r="C30" s="557" t="s">
        <v>149</v>
      </c>
      <c r="D30" s="557" t="s">
        <v>149</v>
      </c>
      <c r="E30" s="94"/>
      <c r="F30" s="96"/>
      <c r="G30" s="96"/>
      <c r="H30" s="96"/>
      <c r="I30" s="542"/>
      <c r="J30" s="542"/>
      <c r="K30" s="542"/>
      <c r="L30" s="542"/>
      <c r="M30" s="568"/>
      <c r="N30" s="568"/>
      <c r="O30" s="632"/>
      <c r="P30" s="632"/>
      <c r="Q30" s="568"/>
      <c r="R30" s="568"/>
      <c r="S30" s="568"/>
      <c r="T30" s="632"/>
      <c r="U30" s="569"/>
      <c r="V30" s="570"/>
    </row>
    <row r="31" spans="1:22">
      <c r="A31" s="447" t="s">
        <v>202</v>
      </c>
      <c r="B31" s="282" t="s">
        <v>168</v>
      </c>
      <c r="C31" s="282">
        <f>C23+1</f>
        <v>442</v>
      </c>
      <c r="D31" s="584" t="s">
        <v>169</v>
      </c>
      <c r="E31" s="69" t="s">
        <v>170</v>
      </c>
      <c r="F31" s="70">
        <f>F23+7</f>
        <v>45578</v>
      </c>
      <c r="G31" s="71">
        <f>F31+1</f>
        <v>45579</v>
      </c>
      <c r="H31" s="72">
        <f>F31+4</f>
        <v>45582</v>
      </c>
      <c r="I31" s="875" t="s">
        <v>189</v>
      </c>
      <c r="J31" s="878" t="s">
        <v>172</v>
      </c>
      <c r="K31" s="866">
        <v>441</v>
      </c>
      <c r="L31" s="869" t="s">
        <v>173</v>
      </c>
      <c r="M31" s="872">
        <f>M23+7</f>
        <v>45588</v>
      </c>
      <c r="N31" s="872">
        <f>SUM(M31+1)</f>
        <v>45589</v>
      </c>
      <c r="O31" s="881">
        <f>SUM(N31+14)</f>
        <v>45603</v>
      </c>
      <c r="P31" s="881">
        <f>SUM(O31+3)</f>
        <v>45606</v>
      </c>
      <c r="Q31" s="872">
        <f>SUM(P31+20)</f>
        <v>45626</v>
      </c>
      <c r="R31" s="872">
        <f>SUM(Q31+2)</f>
        <v>45628</v>
      </c>
      <c r="S31" s="872">
        <f>SUM(R31+2)</f>
        <v>45630</v>
      </c>
      <c r="T31" s="881">
        <f>SUM(S31+7)</f>
        <v>45637</v>
      </c>
      <c r="U31" s="906">
        <v>45490</v>
      </c>
      <c r="V31" s="909" t="s">
        <v>174</v>
      </c>
    </row>
    <row r="32" spans="1:22">
      <c r="A32" s="448" t="s">
        <v>202</v>
      </c>
      <c r="B32" s="331" t="s">
        <v>168</v>
      </c>
      <c r="C32" s="331">
        <f>C24+1</f>
        <v>442</v>
      </c>
      <c r="D32" s="728" t="s">
        <v>169</v>
      </c>
      <c r="E32" s="77" t="s">
        <v>176</v>
      </c>
      <c r="F32" s="78">
        <f>F24+7</f>
        <v>45581</v>
      </c>
      <c r="G32" s="79">
        <f t="shared" ref="G32" si="6">F32+1</f>
        <v>45582</v>
      </c>
      <c r="H32" s="80">
        <f>F32+1</f>
        <v>45582</v>
      </c>
      <c r="I32" s="876"/>
      <c r="J32" s="879"/>
      <c r="K32" s="867"/>
      <c r="L32" s="870"/>
      <c r="M32" s="873"/>
      <c r="N32" s="873"/>
      <c r="O32" s="882"/>
      <c r="P32" s="882"/>
      <c r="Q32" s="873"/>
      <c r="R32" s="873"/>
      <c r="S32" s="873"/>
      <c r="T32" s="882"/>
      <c r="U32" s="907"/>
      <c r="V32" s="910"/>
    </row>
    <row r="33" spans="1:22">
      <c r="A33" s="449" t="s">
        <v>203</v>
      </c>
      <c r="B33" s="439" t="s">
        <v>178</v>
      </c>
      <c r="C33" s="439">
        <f>C25+1</f>
        <v>439</v>
      </c>
      <c r="D33" s="588" t="s">
        <v>179</v>
      </c>
      <c r="E33" s="88" t="s">
        <v>180</v>
      </c>
      <c r="F33" s="89">
        <f>F25+7</f>
        <v>45578</v>
      </c>
      <c r="G33" s="90">
        <f>F33+1</f>
        <v>45579</v>
      </c>
      <c r="H33" s="91">
        <f>F33+4</f>
        <v>45582</v>
      </c>
      <c r="I33" s="876"/>
      <c r="J33" s="879"/>
      <c r="K33" s="867"/>
      <c r="L33" s="870"/>
      <c r="M33" s="873"/>
      <c r="N33" s="873"/>
      <c r="O33" s="882"/>
      <c r="P33" s="882"/>
      <c r="Q33" s="873"/>
      <c r="R33" s="873"/>
      <c r="S33" s="873"/>
      <c r="T33" s="882"/>
      <c r="U33" s="907"/>
      <c r="V33" s="910"/>
    </row>
    <row r="34" spans="1:22">
      <c r="A34" s="494" t="s">
        <v>204</v>
      </c>
      <c r="B34" s="393" t="s">
        <v>182</v>
      </c>
      <c r="C34" s="393">
        <f>C26+1</f>
        <v>440</v>
      </c>
      <c r="D34" s="605" t="s">
        <v>179</v>
      </c>
      <c r="E34" s="88" t="s">
        <v>180</v>
      </c>
      <c r="F34" s="334">
        <f>F26+7</f>
        <v>45579</v>
      </c>
      <c r="G34" s="335">
        <f>F34+1</f>
        <v>45580</v>
      </c>
      <c r="H34" s="336">
        <f>F34+2</f>
        <v>45581</v>
      </c>
      <c r="I34" s="876"/>
      <c r="J34" s="879"/>
      <c r="K34" s="867"/>
      <c r="L34" s="870"/>
      <c r="M34" s="873"/>
      <c r="N34" s="873"/>
      <c r="O34" s="882"/>
      <c r="P34" s="882"/>
      <c r="Q34" s="873"/>
      <c r="R34" s="873"/>
      <c r="S34" s="873"/>
      <c r="T34" s="882"/>
      <c r="U34" s="907"/>
      <c r="V34" s="910"/>
    </row>
    <row r="35" spans="1:22">
      <c r="A35" s="449" t="s">
        <v>205</v>
      </c>
      <c r="B35" s="393" t="s">
        <v>184</v>
      </c>
      <c r="C35" s="393">
        <f>C27+1</f>
        <v>442</v>
      </c>
      <c r="D35" s="605" t="s">
        <v>169</v>
      </c>
      <c r="E35" s="88" t="s">
        <v>180</v>
      </c>
      <c r="F35" s="334">
        <f>F27+7</f>
        <v>45583</v>
      </c>
      <c r="G35" s="335">
        <f>F35+1</f>
        <v>45584</v>
      </c>
      <c r="H35" s="334">
        <f>F35+2</f>
        <v>45585</v>
      </c>
      <c r="I35" s="876"/>
      <c r="J35" s="879"/>
      <c r="K35" s="867"/>
      <c r="L35" s="870"/>
      <c r="M35" s="873"/>
      <c r="N35" s="873"/>
      <c r="O35" s="882"/>
      <c r="P35" s="882"/>
      <c r="Q35" s="873"/>
      <c r="R35" s="873"/>
      <c r="S35" s="873"/>
      <c r="T35" s="882"/>
      <c r="U35" s="907"/>
      <c r="V35" s="910"/>
    </row>
    <row r="36" spans="1:22">
      <c r="A36" s="857" t="s">
        <v>206</v>
      </c>
      <c r="B36" s="440" t="s">
        <v>186</v>
      </c>
      <c r="C36" s="440">
        <f>C28+1</f>
        <v>442</v>
      </c>
      <c r="D36" s="590" t="s">
        <v>169</v>
      </c>
      <c r="E36" s="95" t="s">
        <v>187</v>
      </c>
      <c r="F36" s="334">
        <f>SUM(F28+7)</f>
        <v>45579</v>
      </c>
      <c r="G36" s="335">
        <f>F36</f>
        <v>45579</v>
      </c>
      <c r="H36" s="336">
        <f>F36+1</f>
        <v>45580</v>
      </c>
      <c r="I36" s="876"/>
      <c r="J36" s="879"/>
      <c r="K36" s="867"/>
      <c r="L36" s="870"/>
      <c r="M36" s="873"/>
      <c r="N36" s="873"/>
      <c r="O36" s="882"/>
      <c r="P36" s="882"/>
      <c r="Q36" s="873"/>
      <c r="R36" s="873"/>
      <c r="S36" s="873"/>
      <c r="T36" s="882"/>
      <c r="U36" s="907"/>
      <c r="V36" s="910"/>
    </row>
    <row r="37" spans="1:22">
      <c r="A37" s="451" t="s">
        <v>198</v>
      </c>
      <c r="B37" s="440" t="s">
        <v>184</v>
      </c>
      <c r="C37" s="440">
        <f>C29+1</f>
        <v>441</v>
      </c>
      <c r="D37" s="590" t="s">
        <v>201</v>
      </c>
      <c r="E37" s="101" t="s">
        <v>187</v>
      </c>
      <c r="F37" s="102">
        <f>SUM(F29+7)</f>
        <v>45578</v>
      </c>
      <c r="G37" s="103">
        <f t="shared" ref="G37" si="7">F37+1</f>
        <v>45579</v>
      </c>
      <c r="H37" s="281">
        <f>F37+1</f>
        <v>45579</v>
      </c>
      <c r="I37" s="877"/>
      <c r="J37" s="880"/>
      <c r="K37" s="868"/>
      <c r="L37" s="871"/>
      <c r="M37" s="874"/>
      <c r="N37" s="874"/>
      <c r="O37" s="883"/>
      <c r="P37" s="883"/>
      <c r="Q37" s="874"/>
      <c r="R37" s="874"/>
      <c r="S37" s="874"/>
      <c r="T37" s="883"/>
      <c r="U37" s="908"/>
      <c r="V37" s="911"/>
    </row>
    <row r="38" spans="1:22">
      <c r="A38" s="556"/>
      <c r="B38" s="94"/>
      <c r="C38" s="94"/>
      <c r="D38" s="94"/>
      <c r="E38" s="94"/>
      <c r="F38" s="96"/>
      <c r="G38" s="96"/>
      <c r="H38" s="96"/>
      <c r="I38" s="542"/>
      <c r="J38" s="542"/>
      <c r="K38" s="542"/>
      <c r="L38" s="542"/>
      <c r="M38" s="568"/>
      <c r="N38" s="568"/>
      <c r="O38" s="632"/>
      <c r="P38" s="632"/>
      <c r="Q38" s="568"/>
      <c r="R38" s="568"/>
      <c r="S38" s="568"/>
      <c r="T38" s="632"/>
      <c r="U38" s="569"/>
      <c r="V38" s="570"/>
    </row>
    <row r="39" spans="1:22">
      <c r="A39" s="447" t="s">
        <v>207</v>
      </c>
      <c r="B39" s="282" t="s">
        <v>168</v>
      </c>
      <c r="C39" s="282">
        <f>C31+1</f>
        <v>443</v>
      </c>
      <c r="D39" s="282" t="s">
        <v>169</v>
      </c>
      <c r="E39" s="69" t="s">
        <v>170</v>
      </c>
      <c r="F39" s="70">
        <f>F31+7</f>
        <v>45585</v>
      </c>
      <c r="G39" s="71">
        <f>F39+1</f>
        <v>45586</v>
      </c>
      <c r="H39" s="72">
        <f>F39+4</f>
        <v>45589</v>
      </c>
      <c r="I39" s="875" t="s">
        <v>208</v>
      </c>
      <c r="J39" s="878" t="s">
        <v>172</v>
      </c>
      <c r="K39" s="866">
        <v>442</v>
      </c>
      <c r="L39" s="869" t="s">
        <v>173</v>
      </c>
      <c r="M39" s="872">
        <f>M31+7</f>
        <v>45595</v>
      </c>
      <c r="N39" s="872">
        <f>SUM(M39+1)</f>
        <v>45596</v>
      </c>
      <c r="O39" s="881">
        <f>SUM(N39+14)</f>
        <v>45610</v>
      </c>
      <c r="P39" s="881">
        <f>SUM(O39+3)</f>
        <v>45613</v>
      </c>
      <c r="Q39" s="872">
        <f>SUM(P39+20)</f>
        <v>45633</v>
      </c>
      <c r="R39" s="872">
        <f>SUM(Q39+2)</f>
        <v>45635</v>
      </c>
      <c r="S39" s="872">
        <f>SUM(R39+2)</f>
        <v>45637</v>
      </c>
      <c r="T39" s="881">
        <f>SUM(S39+7)</f>
        <v>45644</v>
      </c>
      <c r="U39" s="906">
        <v>45490</v>
      </c>
      <c r="V39" s="909" t="s">
        <v>174</v>
      </c>
    </row>
    <row r="40" spans="1:22">
      <c r="A40" s="448" t="s">
        <v>207</v>
      </c>
      <c r="B40" s="282" t="s">
        <v>168</v>
      </c>
      <c r="C40" s="282">
        <f>C32+1</f>
        <v>443</v>
      </c>
      <c r="D40" s="282" t="s">
        <v>169</v>
      </c>
      <c r="E40" s="77" t="s">
        <v>176</v>
      </c>
      <c r="F40" s="78">
        <f>F32+7</f>
        <v>45588</v>
      </c>
      <c r="G40" s="79">
        <f t="shared" ref="G40" si="8">F40+1</f>
        <v>45589</v>
      </c>
      <c r="H40" s="80">
        <f>F40+1</f>
        <v>45589</v>
      </c>
      <c r="I40" s="876"/>
      <c r="J40" s="879"/>
      <c r="K40" s="867"/>
      <c r="L40" s="870"/>
      <c r="M40" s="873"/>
      <c r="N40" s="873"/>
      <c r="O40" s="882"/>
      <c r="P40" s="882"/>
      <c r="Q40" s="873"/>
      <c r="R40" s="873"/>
      <c r="S40" s="873"/>
      <c r="T40" s="882"/>
      <c r="U40" s="907"/>
      <c r="V40" s="910"/>
    </row>
    <row r="41" spans="1:22">
      <c r="A41" s="846" t="s">
        <v>209</v>
      </c>
      <c r="B41" s="393" t="s">
        <v>178</v>
      </c>
      <c r="C41" s="393">
        <f>C33+1</f>
        <v>440</v>
      </c>
      <c r="D41" s="393" t="s">
        <v>179</v>
      </c>
      <c r="E41" s="88" t="s">
        <v>180</v>
      </c>
      <c r="F41" s="334">
        <f>F33+7</f>
        <v>45585</v>
      </c>
      <c r="G41" s="335">
        <f>F41+1</f>
        <v>45586</v>
      </c>
      <c r="H41" s="336">
        <f>F41+4</f>
        <v>45589</v>
      </c>
      <c r="I41" s="876"/>
      <c r="J41" s="879"/>
      <c r="K41" s="867"/>
      <c r="L41" s="870"/>
      <c r="M41" s="873"/>
      <c r="N41" s="873"/>
      <c r="O41" s="882"/>
      <c r="P41" s="882"/>
      <c r="Q41" s="873"/>
      <c r="R41" s="873"/>
      <c r="S41" s="873"/>
      <c r="T41" s="882"/>
      <c r="U41" s="907"/>
      <c r="V41" s="910"/>
    </row>
    <row r="42" spans="1:22">
      <c r="A42" s="494" t="s">
        <v>210</v>
      </c>
      <c r="B42" s="439" t="s">
        <v>182</v>
      </c>
      <c r="C42" s="439">
        <f>C34+1</f>
        <v>441</v>
      </c>
      <c r="D42" s="439" t="s">
        <v>179</v>
      </c>
      <c r="E42" s="88" t="s">
        <v>180</v>
      </c>
      <c r="F42" s="89">
        <f>F34+7</f>
        <v>45586</v>
      </c>
      <c r="G42" s="90">
        <f>F42+1</f>
        <v>45587</v>
      </c>
      <c r="H42" s="91">
        <f>F42+2</f>
        <v>45588</v>
      </c>
      <c r="I42" s="876"/>
      <c r="J42" s="879"/>
      <c r="K42" s="867"/>
      <c r="L42" s="870"/>
      <c r="M42" s="873"/>
      <c r="N42" s="873"/>
      <c r="O42" s="882"/>
      <c r="P42" s="882"/>
      <c r="Q42" s="873"/>
      <c r="R42" s="873"/>
      <c r="S42" s="873"/>
      <c r="T42" s="882"/>
      <c r="U42" s="907"/>
      <c r="V42" s="910"/>
    </row>
    <row r="43" spans="1:22">
      <c r="A43" s="449" t="s">
        <v>211</v>
      </c>
      <c r="B43" s="439" t="s">
        <v>184</v>
      </c>
      <c r="C43" s="722">
        <f>C35+1</f>
        <v>443</v>
      </c>
      <c r="D43" s="722" t="s">
        <v>169</v>
      </c>
      <c r="E43" s="803" t="s">
        <v>180</v>
      </c>
      <c r="F43" s="804">
        <f>F35+7</f>
        <v>45590</v>
      </c>
      <c r="G43" s="805">
        <f>F43+1</f>
        <v>45591</v>
      </c>
      <c r="H43" s="804">
        <f>F43+2</f>
        <v>45592</v>
      </c>
      <c r="I43" s="876"/>
      <c r="J43" s="879"/>
      <c r="K43" s="867"/>
      <c r="L43" s="870"/>
      <c r="M43" s="873"/>
      <c r="N43" s="873"/>
      <c r="O43" s="882"/>
      <c r="P43" s="882"/>
      <c r="Q43" s="873"/>
      <c r="R43" s="873"/>
      <c r="S43" s="873"/>
      <c r="T43" s="882"/>
      <c r="U43" s="907"/>
      <c r="V43" s="910"/>
    </row>
    <row r="44" spans="1:22">
      <c r="A44" s="450" t="s">
        <v>212</v>
      </c>
      <c r="B44" s="440" t="s">
        <v>186</v>
      </c>
      <c r="C44" s="440">
        <f>C36+1</f>
        <v>443</v>
      </c>
      <c r="D44" s="440" t="s">
        <v>169</v>
      </c>
      <c r="E44" s="95" t="s">
        <v>187</v>
      </c>
      <c r="F44" s="96">
        <f>SUM(F36+7)</f>
        <v>45586</v>
      </c>
      <c r="G44" s="97">
        <f>F44</f>
        <v>45586</v>
      </c>
      <c r="H44" s="98">
        <f>F44+1</f>
        <v>45587</v>
      </c>
      <c r="I44" s="876"/>
      <c r="J44" s="879"/>
      <c r="K44" s="867"/>
      <c r="L44" s="870"/>
      <c r="M44" s="873"/>
      <c r="N44" s="873"/>
      <c r="O44" s="882"/>
      <c r="P44" s="882"/>
      <c r="Q44" s="873"/>
      <c r="R44" s="873"/>
      <c r="S44" s="873"/>
      <c r="T44" s="882"/>
      <c r="U44" s="907"/>
      <c r="V44" s="910"/>
    </row>
    <row r="45" spans="1:22">
      <c r="A45" s="451" t="s">
        <v>213</v>
      </c>
      <c r="B45" s="440" t="s">
        <v>184</v>
      </c>
      <c r="C45" s="440">
        <f>C37+1</f>
        <v>442</v>
      </c>
      <c r="D45" s="440" t="s">
        <v>201</v>
      </c>
      <c r="E45" s="101" t="s">
        <v>187</v>
      </c>
      <c r="F45" s="102">
        <f>SUM(F37+7)</f>
        <v>45585</v>
      </c>
      <c r="G45" s="103">
        <f t="shared" ref="G45" si="9">F45+1</f>
        <v>45586</v>
      </c>
      <c r="H45" s="281">
        <f>F45+1</f>
        <v>45586</v>
      </c>
      <c r="I45" s="877"/>
      <c r="J45" s="880"/>
      <c r="K45" s="868"/>
      <c r="L45" s="871"/>
      <c r="M45" s="874"/>
      <c r="N45" s="874"/>
      <c r="O45" s="883"/>
      <c r="P45" s="883"/>
      <c r="Q45" s="874"/>
      <c r="R45" s="874"/>
      <c r="S45" s="874"/>
      <c r="T45" s="883"/>
      <c r="U45" s="908"/>
      <c r="V45" s="911"/>
    </row>
    <row r="46" spans="1:22">
      <c r="A46" s="104"/>
      <c r="B46" s="94"/>
      <c r="C46" s="94"/>
      <c r="D46" s="94"/>
      <c r="E46" s="557" t="s">
        <v>149</v>
      </c>
      <c r="F46" s="557"/>
      <c r="G46" s="557"/>
      <c r="H46" s="557"/>
      <c r="I46" s="542"/>
      <c r="J46" s="542"/>
      <c r="K46" s="542"/>
      <c r="L46" s="542"/>
      <c r="M46" s="568"/>
      <c r="N46" s="568"/>
      <c r="O46" s="632"/>
      <c r="P46" s="632"/>
      <c r="Q46" s="568"/>
      <c r="R46" s="568"/>
      <c r="S46" s="568"/>
      <c r="T46" s="632"/>
      <c r="U46" s="569"/>
      <c r="V46" s="570"/>
    </row>
    <row r="47" spans="1:22">
      <c r="A47" s="447" t="s">
        <v>175</v>
      </c>
      <c r="B47" s="282" t="s">
        <v>168</v>
      </c>
      <c r="C47" s="282">
        <f>C39+1</f>
        <v>444</v>
      </c>
      <c r="D47" s="282" t="s">
        <v>169</v>
      </c>
      <c r="E47" s="562" t="s">
        <v>170</v>
      </c>
      <c r="F47" s="70">
        <f>F39+7</f>
        <v>45592</v>
      </c>
      <c r="G47" s="71">
        <f>F47+1</f>
        <v>45593</v>
      </c>
      <c r="H47" s="72">
        <f>F47+4</f>
        <v>45596</v>
      </c>
      <c r="I47" s="875" t="s">
        <v>214</v>
      </c>
      <c r="J47" s="878" t="s">
        <v>172</v>
      </c>
      <c r="K47" s="866">
        <v>443</v>
      </c>
      <c r="L47" s="869" t="s">
        <v>173</v>
      </c>
      <c r="M47" s="872">
        <f>M39+7</f>
        <v>45602</v>
      </c>
      <c r="N47" s="872">
        <f>SUM(M47+1)</f>
        <v>45603</v>
      </c>
      <c r="O47" s="881">
        <f>SUM(N47+14)</f>
        <v>45617</v>
      </c>
      <c r="P47" s="881">
        <f>SUM(O47+3)</f>
        <v>45620</v>
      </c>
      <c r="Q47" s="872">
        <f>SUM(P47+20)</f>
        <v>45640</v>
      </c>
      <c r="R47" s="872">
        <f>SUM(Q47+2)</f>
        <v>45642</v>
      </c>
      <c r="S47" s="872">
        <f>SUM(R47+2)</f>
        <v>45644</v>
      </c>
      <c r="T47" s="881">
        <f>SUM(S47+7)</f>
        <v>45651</v>
      </c>
      <c r="U47" s="906">
        <v>45490</v>
      </c>
      <c r="V47" s="909" t="s">
        <v>174</v>
      </c>
    </row>
    <row r="48" spans="1:22">
      <c r="A48" s="448" t="s">
        <v>175</v>
      </c>
      <c r="B48" s="282" t="s">
        <v>168</v>
      </c>
      <c r="C48" s="282">
        <f>C40+1</f>
        <v>444</v>
      </c>
      <c r="D48" s="282" t="s">
        <v>169</v>
      </c>
      <c r="E48" s="563" t="s">
        <v>176</v>
      </c>
      <c r="F48" s="78">
        <f>F40+7</f>
        <v>45595</v>
      </c>
      <c r="G48" s="79">
        <f t="shared" ref="G48" si="10">F48+1</f>
        <v>45596</v>
      </c>
      <c r="H48" s="80">
        <f>F48+1</f>
        <v>45596</v>
      </c>
      <c r="I48" s="876"/>
      <c r="J48" s="879"/>
      <c r="K48" s="867"/>
      <c r="L48" s="870"/>
      <c r="M48" s="873"/>
      <c r="N48" s="873"/>
      <c r="O48" s="882"/>
      <c r="P48" s="882"/>
      <c r="Q48" s="873"/>
      <c r="R48" s="873"/>
      <c r="S48" s="873"/>
      <c r="T48" s="882"/>
      <c r="U48" s="907"/>
      <c r="V48" s="910"/>
    </row>
    <row r="49" spans="1:22">
      <c r="A49" s="449" t="s">
        <v>215</v>
      </c>
      <c r="B49" s="439" t="s">
        <v>178</v>
      </c>
      <c r="C49" s="439">
        <f>C41+1</f>
        <v>441</v>
      </c>
      <c r="D49" s="439" t="s">
        <v>179</v>
      </c>
      <c r="E49" s="554" t="s">
        <v>180</v>
      </c>
      <c r="F49" s="89">
        <f>F41+7</f>
        <v>45592</v>
      </c>
      <c r="G49" s="90">
        <f>F49+1</f>
        <v>45593</v>
      </c>
      <c r="H49" s="91">
        <f>F49+4</f>
        <v>45596</v>
      </c>
      <c r="I49" s="876"/>
      <c r="J49" s="879"/>
      <c r="K49" s="867"/>
      <c r="L49" s="870"/>
      <c r="M49" s="873"/>
      <c r="N49" s="873"/>
      <c r="O49" s="882"/>
      <c r="P49" s="882"/>
      <c r="Q49" s="873"/>
      <c r="R49" s="873"/>
      <c r="S49" s="873"/>
      <c r="T49" s="882"/>
      <c r="U49" s="907"/>
      <c r="V49" s="910"/>
    </row>
    <row r="50" spans="1:22">
      <c r="A50" s="494" t="s">
        <v>216</v>
      </c>
      <c r="B50" s="439" t="s">
        <v>182</v>
      </c>
      <c r="C50" s="439">
        <f>C42+1</f>
        <v>442</v>
      </c>
      <c r="D50" s="439" t="s">
        <v>179</v>
      </c>
      <c r="E50" s="554" t="s">
        <v>180</v>
      </c>
      <c r="F50" s="89">
        <f>F42+7</f>
        <v>45593</v>
      </c>
      <c r="G50" s="90">
        <f>F50+1</f>
        <v>45594</v>
      </c>
      <c r="H50" s="91">
        <f>F50+2</f>
        <v>45595</v>
      </c>
      <c r="I50" s="876"/>
      <c r="J50" s="879"/>
      <c r="K50" s="867"/>
      <c r="L50" s="870"/>
      <c r="M50" s="873"/>
      <c r="N50" s="873"/>
      <c r="O50" s="882"/>
      <c r="P50" s="882"/>
      <c r="Q50" s="873"/>
      <c r="R50" s="873"/>
      <c r="S50" s="873"/>
      <c r="T50" s="882"/>
      <c r="U50" s="907"/>
      <c r="V50" s="910"/>
    </row>
    <row r="51" spans="1:22">
      <c r="A51" s="449" t="s">
        <v>217</v>
      </c>
      <c r="B51" s="439" t="s">
        <v>184</v>
      </c>
      <c r="C51" s="439">
        <f>C43+1</f>
        <v>444</v>
      </c>
      <c r="D51" s="439" t="s">
        <v>169</v>
      </c>
      <c r="E51" s="554" t="s">
        <v>180</v>
      </c>
      <c r="F51" s="89">
        <f>F43+7</f>
        <v>45597</v>
      </c>
      <c r="G51" s="90">
        <f>F51+1</f>
        <v>45598</v>
      </c>
      <c r="H51" s="89">
        <f>F51+2</f>
        <v>45599</v>
      </c>
      <c r="I51" s="876"/>
      <c r="J51" s="879"/>
      <c r="K51" s="867"/>
      <c r="L51" s="870"/>
      <c r="M51" s="873"/>
      <c r="N51" s="873"/>
      <c r="O51" s="882"/>
      <c r="P51" s="882"/>
      <c r="Q51" s="873"/>
      <c r="R51" s="873"/>
      <c r="S51" s="873"/>
      <c r="T51" s="882"/>
      <c r="U51" s="907"/>
      <c r="V51" s="910"/>
    </row>
    <row r="52" spans="1:22">
      <c r="A52" s="450" t="s">
        <v>218</v>
      </c>
      <c r="B52" s="393" t="s">
        <v>186</v>
      </c>
      <c r="C52" s="393">
        <f>C44+1</f>
        <v>444</v>
      </c>
      <c r="D52" s="393" t="s">
        <v>169</v>
      </c>
      <c r="E52" s="564" t="s">
        <v>187</v>
      </c>
      <c r="F52" s="334">
        <f>SUM(F44+7)</f>
        <v>45593</v>
      </c>
      <c r="G52" s="335">
        <f>F52</f>
        <v>45593</v>
      </c>
      <c r="H52" s="336">
        <f>F52+1</f>
        <v>45594</v>
      </c>
      <c r="I52" s="876"/>
      <c r="J52" s="879"/>
      <c r="K52" s="867"/>
      <c r="L52" s="870"/>
      <c r="M52" s="873"/>
      <c r="N52" s="873"/>
      <c r="O52" s="882"/>
      <c r="P52" s="882"/>
      <c r="Q52" s="873"/>
      <c r="R52" s="873"/>
      <c r="S52" s="873"/>
      <c r="T52" s="882"/>
      <c r="U52" s="907"/>
      <c r="V52" s="910"/>
    </row>
    <row r="53" spans="1:22">
      <c r="A53" s="451" t="s">
        <v>219</v>
      </c>
      <c r="B53" s="440" t="s">
        <v>184</v>
      </c>
      <c r="C53" s="440">
        <f>C45+1</f>
        <v>443</v>
      </c>
      <c r="D53" s="440" t="s">
        <v>201</v>
      </c>
      <c r="E53" s="565" t="s">
        <v>187</v>
      </c>
      <c r="F53" s="102">
        <f>SUM(F45+7)</f>
        <v>45592</v>
      </c>
      <c r="G53" s="103">
        <f t="shared" ref="G53" si="11">F53+1</f>
        <v>45593</v>
      </c>
      <c r="H53" s="281">
        <f>F53+1</f>
        <v>45593</v>
      </c>
      <c r="I53" s="877"/>
      <c r="J53" s="880"/>
      <c r="K53" s="868"/>
      <c r="L53" s="871"/>
      <c r="M53" s="874"/>
      <c r="N53" s="874"/>
      <c r="O53" s="883"/>
      <c r="P53" s="883"/>
      <c r="Q53" s="874"/>
      <c r="R53" s="874"/>
      <c r="S53" s="874"/>
      <c r="T53" s="883"/>
      <c r="U53" s="908"/>
      <c r="V53" s="911"/>
    </row>
    <row r="54" spans="1:22">
      <c r="A54" s="556"/>
      <c r="B54" s="94"/>
      <c r="C54" s="94"/>
      <c r="D54" s="94"/>
      <c r="E54" s="94"/>
      <c r="F54" s="96"/>
      <c r="G54" s="96"/>
      <c r="H54" s="96"/>
      <c r="I54" s="542"/>
      <c r="J54" s="542"/>
      <c r="K54" s="542"/>
      <c r="L54" s="542"/>
      <c r="M54" s="568"/>
      <c r="N54" s="568"/>
      <c r="O54" s="632"/>
      <c r="P54" s="632"/>
      <c r="Q54" s="568"/>
      <c r="R54" s="568"/>
      <c r="S54" s="568"/>
      <c r="T54" s="632"/>
      <c r="U54" s="569"/>
      <c r="V54" s="570"/>
    </row>
    <row r="55" spans="1:22">
      <c r="A55" s="447" t="s">
        <v>188</v>
      </c>
      <c r="B55" s="282" t="s">
        <v>168</v>
      </c>
      <c r="C55" s="282">
        <f>C47+1</f>
        <v>445</v>
      </c>
      <c r="D55" s="282" t="s">
        <v>169</v>
      </c>
      <c r="E55" s="69" t="s">
        <v>170</v>
      </c>
      <c r="F55" s="70">
        <f>F47+7</f>
        <v>45599</v>
      </c>
      <c r="G55" s="71">
        <f>F55+1</f>
        <v>45600</v>
      </c>
      <c r="H55" s="72">
        <f>F55+4</f>
        <v>45603</v>
      </c>
      <c r="I55" s="875" t="s">
        <v>220</v>
      </c>
      <c r="J55" s="878" t="s">
        <v>172</v>
      </c>
      <c r="K55" s="866">
        <v>444</v>
      </c>
      <c r="L55" s="869" t="s">
        <v>173</v>
      </c>
      <c r="M55" s="872">
        <f>M47+7</f>
        <v>45609</v>
      </c>
      <c r="N55" s="872">
        <f>SUM(M55+1)</f>
        <v>45610</v>
      </c>
      <c r="O55" s="881">
        <f>SUM(N55+14)</f>
        <v>45624</v>
      </c>
      <c r="P55" s="881">
        <f>SUM(O55+3)</f>
        <v>45627</v>
      </c>
      <c r="Q55" s="872">
        <f>SUM(P55+20)</f>
        <v>45647</v>
      </c>
      <c r="R55" s="872">
        <f>SUM(Q55+2)</f>
        <v>45649</v>
      </c>
      <c r="S55" s="872">
        <f>SUM(R55+2)</f>
        <v>45651</v>
      </c>
      <c r="T55" s="881">
        <f>SUM(S55+7)</f>
        <v>45658</v>
      </c>
      <c r="U55" s="906">
        <v>45490</v>
      </c>
      <c r="V55" s="909" t="s">
        <v>174</v>
      </c>
    </row>
    <row r="56" spans="1:22">
      <c r="A56" s="448" t="s">
        <v>188</v>
      </c>
      <c r="B56" s="282" t="s">
        <v>168</v>
      </c>
      <c r="C56" s="282">
        <f>C48+1</f>
        <v>445</v>
      </c>
      <c r="D56" s="282" t="s">
        <v>169</v>
      </c>
      <c r="E56" s="77" t="s">
        <v>176</v>
      </c>
      <c r="F56" s="78">
        <f>F48+7</f>
        <v>45602</v>
      </c>
      <c r="G56" s="79">
        <f t="shared" ref="G56" si="12">F56+1</f>
        <v>45603</v>
      </c>
      <c r="H56" s="80">
        <f>F56+1</f>
        <v>45603</v>
      </c>
      <c r="I56" s="876"/>
      <c r="J56" s="879"/>
      <c r="K56" s="867"/>
      <c r="L56" s="870"/>
      <c r="M56" s="873"/>
      <c r="N56" s="873"/>
      <c r="O56" s="882"/>
      <c r="P56" s="882"/>
      <c r="Q56" s="873"/>
      <c r="R56" s="873"/>
      <c r="S56" s="873"/>
      <c r="T56" s="882"/>
      <c r="U56" s="907"/>
      <c r="V56" s="910"/>
    </row>
    <row r="57" spans="1:22">
      <c r="A57" s="449" t="s">
        <v>221</v>
      </c>
      <c r="B57" s="439" t="s">
        <v>178</v>
      </c>
      <c r="C57" s="439">
        <f>C49+1</f>
        <v>442</v>
      </c>
      <c r="D57" s="439" t="s">
        <v>179</v>
      </c>
      <c r="E57" s="88" t="s">
        <v>180</v>
      </c>
      <c r="F57" s="89">
        <f>F49+7</f>
        <v>45599</v>
      </c>
      <c r="G57" s="90">
        <f>F57+1</f>
        <v>45600</v>
      </c>
      <c r="H57" s="91">
        <f>F57+4</f>
        <v>45603</v>
      </c>
      <c r="I57" s="876"/>
      <c r="J57" s="879"/>
      <c r="K57" s="867"/>
      <c r="L57" s="870"/>
      <c r="M57" s="873"/>
      <c r="N57" s="873"/>
      <c r="O57" s="882"/>
      <c r="P57" s="882"/>
      <c r="Q57" s="873"/>
      <c r="R57" s="873"/>
      <c r="S57" s="873"/>
      <c r="T57" s="882"/>
      <c r="U57" s="907"/>
      <c r="V57" s="910"/>
    </row>
    <row r="58" spans="1:22">
      <c r="A58" s="494" t="s">
        <v>222</v>
      </c>
      <c r="B58" s="439" t="s">
        <v>182</v>
      </c>
      <c r="C58" s="439">
        <f>C50+1</f>
        <v>443</v>
      </c>
      <c r="D58" s="439" t="s">
        <v>179</v>
      </c>
      <c r="E58" s="88" t="s">
        <v>180</v>
      </c>
      <c r="F58" s="89">
        <f>F50+7</f>
        <v>45600</v>
      </c>
      <c r="G58" s="90">
        <f>F58+1</f>
        <v>45601</v>
      </c>
      <c r="H58" s="91">
        <f>F58+2</f>
        <v>45602</v>
      </c>
      <c r="I58" s="876"/>
      <c r="J58" s="879"/>
      <c r="K58" s="867"/>
      <c r="L58" s="870"/>
      <c r="M58" s="873"/>
      <c r="N58" s="873"/>
      <c r="O58" s="882"/>
      <c r="P58" s="882"/>
      <c r="Q58" s="873"/>
      <c r="R58" s="873"/>
      <c r="S58" s="873"/>
      <c r="T58" s="882"/>
      <c r="U58" s="907"/>
      <c r="V58" s="910"/>
    </row>
    <row r="59" spans="1:22">
      <c r="A59" s="449" t="s">
        <v>223</v>
      </c>
      <c r="B59" s="439" t="s">
        <v>184</v>
      </c>
      <c r="C59" s="439">
        <f>C51+1</f>
        <v>445</v>
      </c>
      <c r="D59" s="439" t="s">
        <v>169</v>
      </c>
      <c r="E59" s="88" t="s">
        <v>180</v>
      </c>
      <c r="F59" s="89">
        <f>F51+7</f>
        <v>45604</v>
      </c>
      <c r="G59" s="90">
        <f>F59+1</f>
        <v>45605</v>
      </c>
      <c r="H59" s="89">
        <f>F59+2</f>
        <v>45606</v>
      </c>
      <c r="I59" s="876"/>
      <c r="J59" s="879"/>
      <c r="K59" s="867"/>
      <c r="L59" s="870"/>
      <c r="M59" s="873"/>
      <c r="N59" s="873"/>
      <c r="O59" s="882"/>
      <c r="P59" s="882"/>
      <c r="Q59" s="873"/>
      <c r="R59" s="873"/>
      <c r="S59" s="873"/>
      <c r="T59" s="882"/>
      <c r="U59" s="907"/>
      <c r="V59" s="910"/>
    </row>
    <row r="60" spans="1:22">
      <c r="A60" s="450" t="s">
        <v>185</v>
      </c>
      <c r="B60" s="440" t="s">
        <v>186</v>
      </c>
      <c r="C60" s="440">
        <f>C52+1</f>
        <v>445</v>
      </c>
      <c r="D60" s="440" t="s">
        <v>169</v>
      </c>
      <c r="E60" s="95" t="s">
        <v>187</v>
      </c>
      <c r="F60" s="96">
        <f>SUM(F52+7)</f>
        <v>45600</v>
      </c>
      <c r="G60" s="97">
        <f>F60</f>
        <v>45600</v>
      </c>
      <c r="H60" s="98">
        <f>F60+1</f>
        <v>45601</v>
      </c>
      <c r="I60" s="876"/>
      <c r="J60" s="879"/>
      <c r="K60" s="867"/>
      <c r="L60" s="870"/>
      <c r="M60" s="873"/>
      <c r="N60" s="873"/>
      <c r="O60" s="882"/>
      <c r="P60" s="882"/>
      <c r="Q60" s="873"/>
      <c r="R60" s="873"/>
      <c r="S60" s="873"/>
      <c r="T60" s="882"/>
      <c r="U60" s="907"/>
      <c r="V60" s="910"/>
    </row>
    <row r="61" spans="1:22">
      <c r="A61" s="451" t="s">
        <v>224</v>
      </c>
      <c r="B61" s="440" t="s">
        <v>184</v>
      </c>
      <c r="C61" s="440">
        <f>C53+1</f>
        <v>444</v>
      </c>
      <c r="D61" s="440" t="s">
        <v>201</v>
      </c>
      <c r="E61" s="101" t="s">
        <v>187</v>
      </c>
      <c r="F61" s="102">
        <f>SUM(F53+7)</f>
        <v>45599</v>
      </c>
      <c r="G61" s="103">
        <f t="shared" ref="G61" si="13">F61+1</f>
        <v>45600</v>
      </c>
      <c r="H61" s="281">
        <f>F61+1</f>
        <v>45600</v>
      </c>
      <c r="I61" s="877"/>
      <c r="J61" s="880"/>
      <c r="K61" s="868"/>
      <c r="L61" s="871"/>
      <c r="M61" s="874"/>
      <c r="N61" s="874"/>
      <c r="O61" s="883"/>
      <c r="P61" s="883"/>
      <c r="Q61" s="874"/>
      <c r="R61" s="874"/>
      <c r="S61" s="874"/>
      <c r="T61" s="883"/>
      <c r="U61" s="908"/>
      <c r="V61" s="911"/>
    </row>
    <row r="62" spans="1:22">
      <c r="A62" s="104"/>
      <c r="B62" s="94"/>
      <c r="C62" s="94"/>
      <c r="D62" s="94"/>
      <c r="E62" s="94"/>
      <c r="F62" s="96"/>
      <c r="G62" s="96"/>
      <c r="H62" s="96"/>
      <c r="I62" s="542"/>
      <c r="J62" s="542"/>
      <c r="K62" s="542"/>
      <c r="L62" s="542"/>
      <c r="M62" s="568"/>
      <c r="N62" s="568"/>
      <c r="O62" s="632"/>
      <c r="P62" s="632"/>
      <c r="Q62" s="568"/>
      <c r="R62" s="568"/>
      <c r="S62" s="568"/>
      <c r="T62" s="632"/>
      <c r="U62" s="569"/>
      <c r="V62" s="570"/>
    </row>
    <row r="63" spans="1:22">
      <c r="A63" s="811" t="s">
        <v>194</v>
      </c>
      <c r="B63" s="282" t="s">
        <v>168</v>
      </c>
      <c r="C63" s="282">
        <f>C55+1</f>
        <v>446</v>
      </c>
      <c r="D63" s="282" t="s">
        <v>169</v>
      </c>
      <c r="E63" s="69" t="s">
        <v>170</v>
      </c>
      <c r="F63" s="70">
        <f>F55+7</f>
        <v>45606</v>
      </c>
      <c r="G63" s="71">
        <f>F63+1</f>
        <v>45607</v>
      </c>
      <c r="H63" s="72">
        <f>F63+4</f>
        <v>45610</v>
      </c>
      <c r="I63" s="875" t="s">
        <v>225</v>
      </c>
      <c r="J63" s="878" t="s">
        <v>172</v>
      </c>
      <c r="K63" s="866">
        <v>445</v>
      </c>
      <c r="L63" s="869" t="s">
        <v>173</v>
      </c>
      <c r="M63" s="872">
        <f>M55+7</f>
        <v>45616</v>
      </c>
      <c r="N63" s="872">
        <f>SUM(M63+1)</f>
        <v>45617</v>
      </c>
      <c r="O63" s="881">
        <f>SUM(N63+14)</f>
        <v>45631</v>
      </c>
      <c r="P63" s="881">
        <f>SUM(O63+3)</f>
        <v>45634</v>
      </c>
      <c r="Q63" s="872">
        <f>SUM(P63+20)</f>
        <v>45654</v>
      </c>
      <c r="R63" s="872">
        <f>SUM(Q63+2)</f>
        <v>45656</v>
      </c>
      <c r="S63" s="872">
        <f>SUM(R63+2)</f>
        <v>45658</v>
      </c>
      <c r="T63" s="881">
        <f>SUM(S63+7)</f>
        <v>45665</v>
      </c>
      <c r="U63" s="906">
        <v>45490</v>
      </c>
      <c r="V63" s="909" t="s">
        <v>174</v>
      </c>
    </row>
    <row r="64" spans="1:22">
      <c r="A64" s="448" t="s">
        <v>194</v>
      </c>
      <c r="B64" s="282" t="s">
        <v>168</v>
      </c>
      <c r="C64" s="282">
        <f>C56+1</f>
        <v>446</v>
      </c>
      <c r="D64" s="282" t="s">
        <v>169</v>
      </c>
      <c r="E64" s="77" t="s">
        <v>176</v>
      </c>
      <c r="F64" s="78">
        <f>F56+7</f>
        <v>45609</v>
      </c>
      <c r="G64" s="79">
        <f t="shared" ref="G64" si="14">F64+1</f>
        <v>45610</v>
      </c>
      <c r="H64" s="80">
        <f>F64+1</f>
        <v>45610</v>
      </c>
      <c r="I64" s="876"/>
      <c r="J64" s="879"/>
      <c r="K64" s="867"/>
      <c r="L64" s="870"/>
      <c r="M64" s="873"/>
      <c r="N64" s="873"/>
      <c r="O64" s="882"/>
      <c r="P64" s="882"/>
      <c r="Q64" s="873"/>
      <c r="R64" s="873"/>
      <c r="S64" s="873"/>
      <c r="T64" s="882"/>
      <c r="U64" s="907"/>
      <c r="V64" s="910"/>
    </row>
    <row r="65" spans="1:22">
      <c r="A65" s="449" t="s">
        <v>190</v>
      </c>
      <c r="B65" s="439" t="s">
        <v>178</v>
      </c>
      <c r="C65" s="439">
        <f>C57+1</f>
        <v>443</v>
      </c>
      <c r="D65" s="439" t="s">
        <v>179</v>
      </c>
      <c r="E65" s="88" t="s">
        <v>180</v>
      </c>
      <c r="F65" s="89">
        <f>F57+7</f>
        <v>45606</v>
      </c>
      <c r="G65" s="90">
        <f>F65+1</f>
        <v>45607</v>
      </c>
      <c r="H65" s="91">
        <f>F65+4</f>
        <v>45610</v>
      </c>
      <c r="I65" s="876"/>
      <c r="J65" s="879"/>
      <c r="K65" s="867"/>
      <c r="L65" s="870"/>
      <c r="M65" s="873"/>
      <c r="N65" s="873"/>
      <c r="O65" s="882"/>
      <c r="P65" s="882"/>
      <c r="Q65" s="873"/>
      <c r="R65" s="873"/>
      <c r="S65" s="873"/>
      <c r="T65" s="882"/>
      <c r="U65" s="907"/>
      <c r="V65" s="910"/>
    </row>
    <row r="66" spans="1:22">
      <c r="A66" s="494" t="s">
        <v>226</v>
      </c>
      <c r="B66" s="439" t="s">
        <v>182</v>
      </c>
      <c r="C66" s="439">
        <f>C58+1</f>
        <v>444</v>
      </c>
      <c r="D66" s="439" t="s">
        <v>179</v>
      </c>
      <c r="E66" s="88" t="s">
        <v>180</v>
      </c>
      <c r="F66" s="89">
        <f>F58+7</f>
        <v>45607</v>
      </c>
      <c r="G66" s="90">
        <f>F66+1</f>
        <v>45608</v>
      </c>
      <c r="H66" s="91">
        <f>F66+2</f>
        <v>45609</v>
      </c>
      <c r="I66" s="876"/>
      <c r="J66" s="879"/>
      <c r="K66" s="867"/>
      <c r="L66" s="870"/>
      <c r="M66" s="873"/>
      <c r="N66" s="873"/>
      <c r="O66" s="882"/>
      <c r="P66" s="882"/>
      <c r="Q66" s="873"/>
      <c r="R66" s="873"/>
      <c r="S66" s="873"/>
      <c r="T66" s="882"/>
      <c r="U66" s="907"/>
      <c r="V66" s="910"/>
    </row>
    <row r="67" spans="1:22">
      <c r="A67" s="449" t="s">
        <v>198</v>
      </c>
      <c r="B67" s="439" t="s">
        <v>184</v>
      </c>
      <c r="C67" s="439">
        <f>C59+1</f>
        <v>446</v>
      </c>
      <c r="D67" s="439" t="s">
        <v>169</v>
      </c>
      <c r="E67" s="88" t="s">
        <v>180</v>
      </c>
      <c r="F67" s="89">
        <f>F59+3</f>
        <v>45607</v>
      </c>
      <c r="G67" s="90">
        <f>F67+1</f>
        <v>45608</v>
      </c>
      <c r="H67" s="89">
        <f>F67+2</f>
        <v>45609</v>
      </c>
      <c r="I67" s="876"/>
      <c r="J67" s="879"/>
      <c r="K67" s="867"/>
      <c r="L67" s="870"/>
      <c r="M67" s="873"/>
      <c r="N67" s="873"/>
      <c r="O67" s="882"/>
      <c r="P67" s="882"/>
      <c r="Q67" s="873"/>
      <c r="R67" s="873"/>
      <c r="S67" s="873"/>
      <c r="T67" s="882"/>
      <c r="U67" s="907"/>
      <c r="V67" s="910"/>
    </row>
    <row r="68" spans="1:22">
      <c r="A68" s="450" t="s">
        <v>193</v>
      </c>
      <c r="B68" s="440" t="s">
        <v>186</v>
      </c>
      <c r="C68" s="440">
        <f>C60+1</f>
        <v>446</v>
      </c>
      <c r="D68" s="440" t="s">
        <v>169</v>
      </c>
      <c r="E68" s="95" t="s">
        <v>187</v>
      </c>
      <c r="F68" s="96">
        <f>SUM(F60+7)</f>
        <v>45607</v>
      </c>
      <c r="G68" s="97">
        <f>F68</f>
        <v>45607</v>
      </c>
      <c r="H68" s="98">
        <f>F68+1</f>
        <v>45608</v>
      </c>
      <c r="I68" s="876"/>
      <c r="J68" s="879"/>
      <c r="K68" s="867"/>
      <c r="L68" s="870"/>
      <c r="M68" s="873"/>
      <c r="N68" s="873"/>
      <c r="O68" s="882"/>
      <c r="P68" s="882"/>
      <c r="Q68" s="873"/>
      <c r="R68" s="873"/>
      <c r="S68" s="873"/>
      <c r="T68" s="882"/>
      <c r="U68" s="907"/>
      <c r="V68" s="910"/>
    </row>
    <row r="69" spans="1:22">
      <c r="A69" s="451" t="s">
        <v>217</v>
      </c>
      <c r="B69" s="440" t="s">
        <v>184</v>
      </c>
      <c r="C69" s="440">
        <f>C61+1</f>
        <v>445</v>
      </c>
      <c r="D69" s="440" t="s">
        <v>201</v>
      </c>
      <c r="E69" s="101" t="s">
        <v>187</v>
      </c>
      <c r="F69" s="102">
        <f>SUM(F61+7)</f>
        <v>45606</v>
      </c>
      <c r="G69" s="103">
        <f t="shared" ref="G69" si="15">F69+1</f>
        <v>45607</v>
      </c>
      <c r="H69" s="281">
        <f>F69+1</f>
        <v>45607</v>
      </c>
      <c r="I69" s="877"/>
      <c r="J69" s="880"/>
      <c r="K69" s="868"/>
      <c r="L69" s="871"/>
      <c r="M69" s="874"/>
      <c r="N69" s="874"/>
      <c r="O69" s="883"/>
      <c r="P69" s="883"/>
      <c r="Q69" s="874"/>
      <c r="R69" s="874"/>
      <c r="S69" s="874"/>
      <c r="T69" s="883"/>
      <c r="U69" s="908"/>
      <c r="V69" s="911"/>
    </row>
    <row r="70" spans="1:22">
      <c r="A70" s="450"/>
      <c r="B70" s="94"/>
      <c r="C70" s="94"/>
      <c r="D70" s="94"/>
      <c r="E70" s="94"/>
      <c r="F70" s="96"/>
      <c r="G70" s="96"/>
      <c r="H70" s="96"/>
      <c r="I70" s="542"/>
      <c r="J70" s="542"/>
      <c r="K70" s="542"/>
      <c r="L70" s="542"/>
      <c r="M70" s="568"/>
      <c r="N70" s="568"/>
      <c r="O70" s="632"/>
      <c r="P70" s="632"/>
      <c r="Q70" s="568"/>
      <c r="R70" s="568"/>
      <c r="S70" s="568"/>
      <c r="T70" s="632"/>
      <c r="U70" s="569"/>
      <c r="V70" s="570"/>
    </row>
    <row r="71" spans="1:22">
      <c r="A71" s="447" t="s">
        <v>202</v>
      </c>
      <c r="B71" s="282" t="s">
        <v>168</v>
      </c>
      <c r="C71" s="282">
        <f>C63+1</f>
        <v>447</v>
      </c>
      <c r="D71" s="282" t="s">
        <v>169</v>
      </c>
      <c r="E71" s="69" t="s">
        <v>170</v>
      </c>
      <c r="F71" s="70">
        <f>F63+7</f>
        <v>45613</v>
      </c>
      <c r="G71" s="71">
        <f>F71+1</f>
        <v>45614</v>
      </c>
      <c r="H71" s="72">
        <f>F71+4</f>
        <v>45617</v>
      </c>
      <c r="I71" s="875" t="s">
        <v>227</v>
      </c>
      <c r="J71" s="878" t="s">
        <v>172</v>
      </c>
      <c r="K71" s="866">
        <v>446</v>
      </c>
      <c r="L71" s="869" t="s">
        <v>173</v>
      </c>
      <c r="M71" s="872">
        <f>M63+7</f>
        <v>45623</v>
      </c>
      <c r="N71" s="872">
        <f>SUM(M71+1)</f>
        <v>45624</v>
      </c>
      <c r="O71" s="881">
        <f>SUM(N71+14)</f>
        <v>45638</v>
      </c>
      <c r="P71" s="881">
        <f>SUM(O71+3)</f>
        <v>45641</v>
      </c>
      <c r="Q71" s="872">
        <f>SUM(P71+20)</f>
        <v>45661</v>
      </c>
      <c r="R71" s="872">
        <f>SUM(Q71+2)</f>
        <v>45663</v>
      </c>
      <c r="S71" s="872">
        <f>SUM(R71+2)</f>
        <v>45665</v>
      </c>
      <c r="T71" s="881">
        <f>SUM(S71+7)</f>
        <v>45672</v>
      </c>
      <c r="U71" s="906">
        <v>45490</v>
      </c>
      <c r="V71" s="909" t="s">
        <v>174</v>
      </c>
    </row>
    <row r="72" spans="1:22">
      <c r="A72" s="448" t="s">
        <v>202</v>
      </c>
      <c r="B72" s="282" t="s">
        <v>168</v>
      </c>
      <c r="C72" s="282">
        <f>C64+1</f>
        <v>447</v>
      </c>
      <c r="D72" s="282" t="s">
        <v>169</v>
      </c>
      <c r="E72" s="77" t="s">
        <v>176</v>
      </c>
      <c r="F72" s="78">
        <f>F64+7</f>
        <v>45616</v>
      </c>
      <c r="G72" s="79">
        <f t="shared" ref="G72" si="16">F72+1</f>
        <v>45617</v>
      </c>
      <c r="H72" s="80">
        <f>F72+1</f>
        <v>45617</v>
      </c>
      <c r="I72" s="876"/>
      <c r="J72" s="879"/>
      <c r="K72" s="867"/>
      <c r="L72" s="870"/>
      <c r="M72" s="873"/>
      <c r="N72" s="873"/>
      <c r="O72" s="882"/>
      <c r="P72" s="882"/>
      <c r="Q72" s="873"/>
      <c r="R72" s="873"/>
      <c r="S72" s="873"/>
      <c r="T72" s="882"/>
      <c r="U72" s="907"/>
      <c r="V72" s="910"/>
    </row>
    <row r="73" spans="1:22">
      <c r="A73" s="449" t="s">
        <v>228</v>
      </c>
      <c r="B73" s="439" t="s">
        <v>178</v>
      </c>
      <c r="C73" s="439">
        <f>C65+1</f>
        <v>444</v>
      </c>
      <c r="D73" s="439" t="s">
        <v>179</v>
      </c>
      <c r="E73" s="88" t="s">
        <v>180</v>
      </c>
      <c r="F73" s="89">
        <f>F65+7</f>
        <v>45613</v>
      </c>
      <c r="G73" s="90">
        <f>F73+1</f>
        <v>45614</v>
      </c>
      <c r="H73" s="91">
        <f>F73+4</f>
        <v>45617</v>
      </c>
      <c r="I73" s="876"/>
      <c r="J73" s="879"/>
      <c r="K73" s="867"/>
      <c r="L73" s="870"/>
      <c r="M73" s="873"/>
      <c r="N73" s="873"/>
      <c r="O73" s="882"/>
      <c r="P73" s="882"/>
      <c r="Q73" s="873"/>
      <c r="R73" s="873"/>
      <c r="S73" s="873"/>
      <c r="T73" s="882"/>
      <c r="U73" s="907"/>
      <c r="V73" s="910"/>
    </row>
    <row r="74" spans="1:22">
      <c r="A74" s="494" t="s">
        <v>229</v>
      </c>
      <c r="B74" s="439" t="s">
        <v>182</v>
      </c>
      <c r="C74" s="439">
        <f>C66+1</f>
        <v>445</v>
      </c>
      <c r="D74" s="439" t="s">
        <v>179</v>
      </c>
      <c r="E74" s="88" t="s">
        <v>180</v>
      </c>
      <c r="F74" s="89">
        <f>F66+7</f>
        <v>45614</v>
      </c>
      <c r="G74" s="90">
        <f>F74+1</f>
        <v>45615</v>
      </c>
      <c r="H74" s="91">
        <f>F74+2</f>
        <v>45616</v>
      </c>
      <c r="I74" s="876"/>
      <c r="J74" s="879"/>
      <c r="K74" s="867"/>
      <c r="L74" s="870"/>
      <c r="M74" s="873"/>
      <c r="N74" s="873"/>
      <c r="O74" s="882"/>
      <c r="P74" s="882"/>
      <c r="Q74" s="873"/>
      <c r="R74" s="873"/>
      <c r="S74" s="873"/>
      <c r="T74" s="882"/>
      <c r="U74" s="907"/>
      <c r="V74" s="910"/>
    </row>
    <row r="75" spans="1:22">
      <c r="A75" s="449" t="s">
        <v>213</v>
      </c>
      <c r="B75" s="439" t="s">
        <v>184</v>
      </c>
      <c r="C75" s="439">
        <f>C67+1</f>
        <v>447</v>
      </c>
      <c r="D75" s="439" t="s">
        <v>169</v>
      </c>
      <c r="E75" s="88" t="s">
        <v>180</v>
      </c>
      <c r="F75" s="89">
        <f>F67+3</f>
        <v>45610</v>
      </c>
      <c r="G75" s="90">
        <f>F75+1</f>
        <v>45611</v>
      </c>
      <c r="H75" s="89">
        <f>F75+2</f>
        <v>45612</v>
      </c>
      <c r="I75" s="876"/>
      <c r="J75" s="879"/>
      <c r="K75" s="867"/>
      <c r="L75" s="870"/>
      <c r="M75" s="873"/>
      <c r="N75" s="873"/>
      <c r="O75" s="882"/>
      <c r="P75" s="882"/>
      <c r="Q75" s="873"/>
      <c r="R75" s="873"/>
      <c r="S75" s="873"/>
      <c r="T75" s="882"/>
      <c r="U75" s="907"/>
      <c r="V75" s="910"/>
    </row>
    <row r="76" spans="1:22">
      <c r="A76" s="450" t="s">
        <v>199</v>
      </c>
      <c r="B76" s="440" t="s">
        <v>186</v>
      </c>
      <c r="C76" s="440">
        <f>C68+1</f>
        <v>447</v>
      </c>
      <c r="D76" s="440" t="s">
        <v>169</v>
      </c>
      <c r="E76" s="95" t="s">
        <v>187</v>
      </c>
      <c r="F76" s="96">
        <f>SUM(F68+7)</f>
        <v>45614</v>
      </c>
      <c r="G76" s="97">
        <f>F76</f>
        <v>45614</v>
      </c>
      <c r="H76" s="98">
        <f>F76+1</f>
        <v>45615</v>
      </c>
      <c r="I76" s="876"/>
      <c r="J76" s="879"/>
      <c r="K76" s="867"/>
      <c r="L76" s="870"/>
      <c r="M76" s="873"/>
      <c r="N76" s="873"/>
      <c r="O76" s="882"/>
      <c r="P76" s="882"/>
      <c r="Q76" s="873"/>
      <c r="R76" s="873"/>
      <c r="S76" s="873"/>
      <c r="T76" s="882"/>
      <c r="U76" s="907"/>
      <c r="V76" s="910"/>
    </row>
    <row r="77" spans="1:22">
      <c r="A77" s="451" t="s">
        <v>230</v>
      </c>
      <c r="B77" s="440" t="s">
        <v>184</v>
      </c>
      <c r="C77" s="440">
        <f>C69+1</f>
        <v>446</v>
      </c>
      <c r="D77" s="440" t="s">
        <v>201</v>
      </c>
      <c r="E77" s="101" t="s">
        <v>187</v>
      </c>
      <c r="F77" s="102">
        <f>SUM(F69+7)</f>
        <v>45613</v>
      </c>
      <c r="G77" s="103">
        <f t="shared" ref="G77" si="17">F77+1</f>
        <v>45614</v>
      </c>
      <c r="H77" s="281">
        <f>F77+1</f>
        <v>45614</v>
      </c>
      <c r="I77" s="877"/>
      <c r="J77" s="880"/>
      <c r="K77" s="868"/>
      <c r="L77" s="871"/>
      <c r="M77" s="874"/>
      <c r="N77" s="874"/>
      <c r="O77" s="883"/>
      <c r="P77" s="883"/>
      <c r="Q77" s="874"/>
      <c r="R77" s="874"/>
      <c r="S77" s="874"/>
      <c r="T77" s="883"/>
      <c r="U77" s="908"/>
      <c r="V77" s="911"/>
    </row>
    <row r="78" spans="1:22">
      <c r="A78" s="104"/>
      <c r="B78" s="94"/>
      <c r="C78" s="94"/>
      <c r="D78" s="94"/>
      <c r="E78" s="94"/>
      <c r="F78" s="96"/>
      <c r="G78" s="96"/>
      <c r="H78" s="96"/>
      <c r="I78" s="542"/>
      <c r="J78" s="542"/>
      <c r="K78" s="542"/>
      <c r="L78" s="542"/>
      <c r="M78" s="568"/>
      <c r="N78" s="568"/>
      <c r="O78" s="632"/>
      <c r="P78" s="632"/>
      <c r="Q78" s="568"/>
      <c r="R78" s="568"/>
      <c r="S78" s="568"/>
      <c r="T78" s="632"/>
      <c r="U78" s="569"/>
      <c r="V78" s="570"/>
    </row>
    <row r="79" spans="1:22">
      <c r="A79" s="447" t="s">
        <v>207</v>
      </c>
      <c r="B79" s="282" t="s">
        <v>168</v>
      </c>
      <c r="C79" s="282">
        <f>C71+1</f>
        <v>448</v>
      </c>
      <c r="D79" s="282" t="s">
        <v>169</v>
      </c>
      <c r="E79" s="69" t="s">
        <v>170</v>
      </c>
      <c r="F79" s="70">
        <f>F71+7</f>
        <v>45620</v>
      </c>
      <c r="G79" s="71">
        <f>F79+1</f>
        <v>45621</v>
      </c>
      <c r="H79" s="72">
        <f>F79+4</f>
        <v>45624</v>
      </c>
      <c r="I79" s="875" t="s">
        <v>231</v>
      </c>
      <c r="J79" s="878" t="s">
        <v>172</v>
      </c>
      <c r="K79" s="866">
        <v>447</v>
      </c>
      <c r="L79" s="869" t="s">
        <v>173</v>
      </c>
      <c r="M79" s="872">
        <f>M71+7</f>
        <v>45630</v>
      </c>
      <c r="N79" s="872">
        <f>SUM(M79+1)</f>
        <v>45631</v>
      </c>
      <c r="O79" s="881">
        <f>SUM(N79+14)</f>
        <v>45645</v>
      </c>
      <c r="P79" s="881">
        <f>SUM(O79+3)</f>
        <v>45648</v>
      </c>
      <c r="Q79" s="872">
        <f>SUM(P79+20)</f>
        <v>45668</v>
      </c>
      <c r="R79" s="872">
        <f>SUM(Q79+2)</f>
        <v>45670</v>
      </c>
      <c r="S79" s="872">
        <f>SUM(R79+2)</f>
        <v>45672</v>
      </c>
      <c r="T79" s="881">
        <f>SUM(S79+7)</f>
        <v>45679</v>
      </c>
      <c r="U79" s="906">
        <v>45490</v>
      </c>
      <c r="V79" s="909" t="s">
        <v>174</v>
      </c>
    </row>
    <row r="80" spans="1:22">
      <c r="A80" s="448" t="s">
        <v>207</v>
      </c>
      <c r="B80" s="282" t="s">
        <v>168</v>
      </c>
      <c r="C80" s="282">
        <f>C72+1</f>
        <v>448</v>
      </c>
      <c r="D80" s="282" t="s">
        <v>169</v>
      </c>
      <c r="E80" s="77" t="s">
        <v>176</v>
      </c>
      <c r="F80" s="78">
        <f>F72+7</f>
        <v>45623</v>
      </c>
      <c r="G80" s="79">
        <f t="shared" ref="G80" si="18">F80+1</f>
        <v>45624</v>
      </c>
      <c r="H80" s="80">
        <f>F80+1</f>
        <v>45624</v>
      </c>
      <c r="I80" s="876"/>
      <c r="J80" s="879"/>
      <c r="K80" s="867"/>
      <c r="L80" s="870"/>
      <c r="M80" s="873"/>
      <c r="N80" s="873"/>
      <c r="O80" s="882"/>
      <c r="P80" s="882"/>
      <c r="Q80" s="873"/>
      <c r="R80" s="873"/>
      <c r="S80" s="873"/>
      <c r="T80" s="882"/>
      <c r="U80" s="907"/>
      <c r="V80" s="910"/>
    </row>
    <row r="81" spans="1:22">
      <c r="A81" s="449" t="s">
        <v>177</v>
      </c>
      <c r="B81" s="439" t="s">
        <v>178</v>
      </c>
      <c r="C81" s="439">
        <f>C73+1</f>
        <v>445</v>
      </c>
      <c r="D81" s="439" t="s">
        <v>179</v>
      </c>
      <c r="E81" s="88" t="s">
        <v>180</v>
      </c>
      <c r="F81" s="89">
        <f>F73+7</f>
        <v>45620</v>
      </c>
      <c r="G81" s="90">
        <f>F81+1</f>
        <v>45621</v>
      </c>
      <c r="H81" s="91">
        <f>F81+4</f>
        <v>45624</v>
      </c>
      <c r="I81" s="876"/>
      <c r="J81" s="879"/>
      <c r="K81" s="867"/>
      <c r="L81" s="870"/>
      <c r="M81" s="873"/>
      <c r="N81" s="873"/>
      <c r="O81" s="882"/>
      <c r="P81" s="882"/>
      <c r="Q81" s="873"/>
      <c r="R81" s="873"/>
      <c r="S81" s="873"/>
      <c r="T81" s="882"/>
      <c r="U81" s="907"/>
      <c r="V81" s="910"/>
    </row>
    <row r="82" spans="1:22">
      <c r="A82" s="494" t="s">
        <v>232</v>
      </c>
      <c r="B82" s="439" t="s">
        <v>182</v>
      </c>
      <c r="C82" s="439">
        <f>C74+1</f>
        <v>446</v>
      </c>
      <c r="D82" s="439" t="s">
        <v>179</v>
      </c>
      <c r="E82" s="88" t="s">
        <v>180</v>
      </c>
      <c r="F82" s="89">
        <f>F74+7</f>
        <v>45621</v>
      </c>
      <c r="G82" s="90">
        <f>F82+1</f>
        <v>45622</v>
      </c>
      <c r="H82" s="91">
        <f>F82+2</f>
        <v>45623</v>
      </c>
      <c r="I82" s="876"/>
      <c r="J82" s="879"/>
      <c r="K82" s="867"/>
      <c r="L82" s="870"/>
      <c r="M82" s="873"/>
      <c r="N82" s="873"/>
      <c r="O82" s="882"/>
      <c r="P82" s="882"/>
      <c r="Q82" s="873"/>
      <c r="R82" s="873"/>
      <c r="S82" s="873"/>
      <c r="T82" s="882"/>
      <c r="U82" s="907"/>
      <c r="V82" s="910"/>
    </row>
    <row r="83" spans="1:22">
      <c r="A83" s="449" t="s">
        <v>219</v>
      </c>
      <c r="B83" s="439" t="s">
        <v>184</v>
      </c>
      <c r="C83" s="439">
        <f>C75+1</f>
        <v>448</v>
      </c>
      <c r="D83" s="439" t="s">
        <v>169</v>
      </c>
      <c r="E83" s="88" t="s">
        <v>180</v>
      </c>
      <c r="F83" s="89">
        <f>F75+3</f>
        <v>45613</v>
      </c>
      <c r="G83" s="90">
        <f>F83+1</f>
        <v>45614</v>
      </c>
      <c r="H83" s="89">
        <f>F83+2</f>
        <v>45615</v>
      </c>
      <c r="I83" s="876"/>
      <c r="J83" s="879"/>
      <c r="K83" s="867"/>
      <c r="L83" s="870"/>
      <c r="M83" s="873"/>
      <c r="N83" s="873"/>
      <c r="O83" s="882"/>
      <c r="P83" s="882"/>
      <c r="Q83" s="873"/>
      <c r="R83" s="873"/>
      <c r="S83" s="873"/>
      <c r="T83" s="882"/>
      <c r="U83" s="907"/>
      <c r="V83" s="910"/>
    </row>
    <row r="84" spans="1:22">
      <c r="A84" s="450" t="s">
        <v>233</v>
      </c>
      <c r="B84" s="440" t="s">
        <v>186</v>
      </c>
      <c r="C84" s="440">
        <f>C76+1</f>
        <v>448</v>
      </c>
      <c r="D84" s="440" t="s">
        <v>169</v>
      </c>
      <c r="E84" s="95" t="s">
        <v>187</v>
      </c>
      <c r="F84" s="96">
        <f>SUM(F76+7)</f>
        <v>45621</v>
      </c>
      <c r="G84" s="97">
        <f>F84</f>
        <v>45621</v>
      </c>
      <c r="H84" s="98">
        <f>F84+1</f>
        <v>45622</v>
      </c>
      <c r="I84" s="876"/>
      <c r="J84" s="879"/>
      <c r="K84" s="867"/>
      <c r="L84" s="870"/>
      <c r="M84" s="873"/>
      <c r="N84" s="873"/>
      <c r="O84" s="882"/>
      <c r="P84" s="882"/>
      <c r="Q84" s="873"/>
      <c r="R84" s="873"/>
      <c r="S84" s="873"/>
      <c r="T84" s="882"/>
      <c r="U84" s="907"/>
      <c r="V84" s="910"/>
    </row>
    <row r="85" spans="1:22">
      <c r="A85" s="451" t="s">
        <v>198</v>
      </c>
      <c r="B85" s="440" t="s">
        <v>184</v>
      </c>
      <c r="C85" s="440">
        <f>C77+1</f>
        <v>447</v>
      </c>
      <c r="D85" s="440" t="s">
        <v>201</v>
      </c>
      <c r="E85" s="101" t="s">
        <v>187</v>
      </c>
      <c r="F85" s="102">
        <f>SUM(F77+7)</f>
        <v>45620</v>
      </c>
      <c r="G85" s="103">
        <f t="shared" ref="G85" si="19">F85+1</f>
        <v>45621</v>
      </c>
      <c r="H85" s="281">
        <f>F85+1</f>
        <v>45621</v>
      </c>
      <c r="I85" s="877"/>
      <c r="J85" s="880"/>
      <c r="K85" s="868"/>
      <c r="L85" s="871"/>
      <c r="M85" s="874"/>
      <c r="N85" s="874"/>
      <c r="O85" s="883"/>
      <c r="P85" s="883"/>
      <c r="Q85" s="874"/>
      <c r="R85" s="874"/>
      <c r="S85" s="874"/>
      <c r="T85" s="883"/>
      <c r="U85" s="908"/>
      <c r="V85" s="911"/>
    </row>
    <row r="86" spans="1:22">
      <c r="A86" s="512" t="s">
        <v>234</v>
      </c>
      <c r="B86" s="513"/>
      <c r="C86" s="513" t="s">
        <v>149</v>
      </c>
      <c r="D86" s="513" t="s">
        <v>149</v>
      </c>
      <c r="E86" s="514" t="s">
        <v>149</v>
      </c>
      <c r="F86" s="513" t="s">
        <v>149</v>
      </c>
      <c r="G86" s="513" t="s">
        <v>149</v>
      </c>
      <c r="H86" s="513" t="s">
        <v>149</v>
      </c>
      <c r="I86" s="513" t="s">
        <v>149</v>
      </c>
      <c r="J86" s="513" t="s">
        <v>149</v>
      </c>
      <c r="K86" s="513" t="s">
        <v>149</v>
      </c>
      <c r="L86" s="513" t="s">
        <v>149</v>
      </c>
      <c r="M86" s="513" t="s">
        <v>149</v>
      </c>
      <c r="N86" s="513" t="s">
        <v>149</v>
      </c>
      <c r="O86" s="513" t="s">
        <v>149</v>
      </c>
      <c r="P86" s="513" t="s">
        <v>149</v>
      </c>
      <c r="Q86" s="513" t="s">
        <v>149</v>
      </c>
      <c r="R86" s="513" t="s">
        <v>149</v>
      </c>
      <c r="S86" s="513" t="s">
        <v>149</v>
      </c>
      <c r="T86" s="513" t="s">
        <v>149</v>
      </c>
      <c r="U86" s="513" t="s">
        <v>149</v>
      </c>
      <c r="V86" s="515" t="s">
        <v>149</v>
      </c>
    </row>
    <row r="87" spans="1:22">
      <c r="A87" s="515" t="s">
        <v>149</v>
      </c>
      <c r="B87" s="515" t="s">
        <v>149</v>
      </c>
      <c r="C87" s="515" t="s">
        <v>149</v>
      </c>
      <c r="D87" s="515" t="s">
        <v>149</v>
      </c>
      <c r="E87" s="514" t="s">
        <v>149</v>
      </c>
      <c r="F87" s="515" t="s">
        <v>149</v>
      </c>
      <c r="G87" s="515" t="s">
        <v>149</v>
      </c>
      <c r="H87" s="515" t="s">
        <v>149</v>
      </c>
      <c r="I87" s="515" t="s">
        <v>149</v>
      </c>
      <c r="J87" s="515" t="s">
        <v>149</v>
      </c>
      <c r="K87" s="515" t="s">
        <v>149</v>
      </c>
      <c r="L87" s="515" t="s">
        <v>149</v>
      </c>
      <c r="M87" s="515" t="s">
        <v>149</v>
      </c>
      <c r="N87" s="515" t="s">
        <v>149</v>
      </c>
      <c r="O87" s="515" t="s">
        <v>149</v>
      </c>
      <c r="P87" s="515" t="s">
        <v>149</v>
      </c>
      <c r="Q87" s="515" t="s">
        <v>149</v>
      </c>
      <c r="R87" s="515" t="s">
        <v>149</v>
      </c>
      <c r="S87" s="515" t="s">
        <v>149</v>
      </c>
      <c r="T87" s="515" t="s">
        <v>149</v>
      </c>
      <c r="U87" s="515" t="s">
        <v>149</v>
      </c>
      <c r="V87" s="515" t="s">
        <v>149</v>
      </c>
    </row>
    <row r="88" spans="1:22">
      <c r="A88" s="912" t="s">
        <v>235</v>
      </c>
      <c r="B88" s="913"/>
      <c r="C88" s="913"/>
      <c r="D88" s="913"/>
      <c r="E88" s="913"/>
      <c r="F88" s="914"/>
      <c r="G88" s="2178" t="s">
        <v>236</v>
      </c>
      <c r="H88" s="2179"/>
      <c r="I88" s="2179"/>
      <c r="J88" s="2179"/>
      <c r="K88" s="2179"/>
      <c r="L88" s="2179"/>
      <c r="M88" s="2179"/>
      <c r="N88" s="2179"/>
      <c r="O88" s="2179"/>
      <c r="P88" s="2179"/>
      <c r="Q88" s="2179"/>
      <c r="R88" s="2179"/>
      <c r="S88" s="2179"/>
      <c r="T88" s="2179"/>
      <c r="U88" s="2179"/>
      <c r="V88" s="2180"/>
    </row>
    <row r="89" spans="1:22">
      <c r="A89" s="927" t="s">
        <v>237</v>
      </c>
      <c r="B89" s="928"/>
      <c r="C89" s="928"/>
      <c r="D89" s="928"/>
      <c r="E89" s="928"/>
      <c r="F89" s="929"/>
      <c r="G89" s="924" t="s">
        <v>149</v>
      </c>
      <c r="H89" s="925"/>
      <c r="I89" s="925"/>
      <c r="J89" s="925"/>
      <c r="K89" s="925"/>
      <c r="L89" s="925"/>
      <c r="M89" s="925"/>
      <c r="N89" s="925"/>
      <c r="O89" s="925"/>
      <c r="P89" s="925"/>
      <c r="Q89" s="925"/>
      <c r="R89" s="925"/>
      <c r="S89" s="925"/>
      <c r="T89" s="925"/>
      <c r="U89" s="925"/>
      <c r="V89" s="926"/>
    </row>
    <row r="90" spans="1:22">
      <c r="A90" s="927" t="s">
        <v>238</v>
      </c>
      <c r="B90" s="928"/>
      <c r="C90" s="928"/>
      <c r="D90" s="928"/>
      <c r="E90" s="928"/>
      <c r="F90" s="929"/>
      <c r="G90" s="2181" t="s">
        <v>149</v>
      </c>
      <c r="H90" s="2182"/>
      <c r="I90" s="2182"/>
      <c r="J90" s="2182"/>
      <c r="K90" s="2182"/>
      <c r="L90" s="2182"/>
      <c r="M90" s="2182"/>
      <c r="N90" s="2182"/>
      <c r="O90" s="2182"/>
      <c r="P90" s="2182"/>
      <c r="Q90" s="2182"/>
      <c r="R90" s="2182"/>
      <c r="S90" s="2182"/>
      <c r="T90" s="2182"/>
      <c r="U90" s="2182"/>
      <c r="V90" s="2183"/>
    </row>
    <row r="91" spans="1:22" ht="49.5" customHeight="1">
      <c r="A91" s="921" t="s">
        <v>239</v>
      </c>
      <c r="B91" s="922"/>
      <c r="C91" s="922"/>
      <c r="D91" s="922"/>
      <c r="E91" s="922"/>
      <c r="F91" s="923"/>
      <c r="G91" s="924" t="s">
        <v>240</v>
      </c>
      <c r="H91" s="925"/>
      <c r="I91" s="925"/>
      <c r="J91" s="925"/>
      <c r="K91" s="925"/>
      <c r="L91" s="925"/>
      <c r="M91" s="925"/>
      <c r="N91" s="925"/>
      <c r="O91" s="925"/>
      <c r="P91" s="925"/>
      <c r="Q91" s="925"/>
      <c r="R91" s="925"/>
      <c r="S91" s="925"/>
      <c r="T91" s="925"/>
      <c r="U91" s="925"/>
      <c r="V91" s="926"/>
    </row>
    <row r="92" spans="1:22" ht="15" customHeight="1">
      <c r="A92" s="915" t="s">
        <v>241</v>
      </c>
      <c r="B92" s="916"/>
      <c r="C92" s="916"/>
      <c r="D92" s="916"/>
      <c r="E92" s="916"/>
      <c r="F92" s="917"/>
      <c r="G92" s="918"/>
      <c r="H92" s="919"/>
      <c r="I92" s="919"/>
      <c r="J92" s="919"/>
      <c r="K92" s="919"/>
      <c r="L92" s="919"/>
      <c r="M92" s="919"/>
      <c r="N92" s="919"/>
      <c r="O92" s="919"/>
      <c r="P92" s="919"/>
      <c r="Q92" s="919"/>
      <c r="R92" s="919"/>
      <c r="S92" s="919"/>
      <c r="T92" s="919"/>
      <c r="U92" s="919"/>
      <c r="V92" s="920"/>
    </row>
    <row r="93" spans="1:22">
      <c r="A93" s="515" t="s">
        <v>149</v>
      </c>
      <c r="B93" s="515" t="s">
        <v>149</v>
      </c>
      <c r="C93" s="515" t="s">
        <v>149</v>
      </c>
      <c r="D93" s="515" t="s">
        <v>149</v>
      </c>
      <c r="E93" s="515" t="s">
        <v>149</v>
      </c>
      <c r="F93" s="515" t="s">
        <v>149</v>
      </c>
      <c r="G93" s="515" t="s">
        <v>149</v>
      </c>
      <c r="H93" s="515" t="s">
        <v>149</v>
      </c>
      <c r="I93" s="515" t="s">
        <v>149</v>
      </c>
      <c r="J93" s="515" t="s">
        <v>149</v>
      </c>
      <c r="K93" s="515" t="s">
        <v>149</v>
      </c>
      <c r="L93" s="515" t="s">
        <v>149</v>
      </c>
      <c r="M93" s="515" t="s">
        <v>149</v>
      </c>
      <c r="N93" s="515" t="s">
        <v>149</v>
      </c>
      <c r="O93" s="515" t="s">
        <v>149</v>
      </c>
      <c r="P93" s="515" t="s">
        <v>149</v>
      </c>
      <c r="Q93" s="515" t="s">
        <v>149</v>
      </c>
      <c r="R93" s="515" t="s">
        <v>149</v>
      </c>
      <c r="S93" s="515" t="s">
        <v>149</v>
      </c>
      <c r="T93" s="515" t="s">
        <v>149</v>
      </c>
      <c r="U93" s="515" t="s">
        <v>149</v>
      </c>
      <c r="V93" s="515" t="s">
        <v>149</v>
      </c>
    </row>
    <row r="94" spans="1:22">
      <c r="A94" s="515" t="s">
        <v>149</v>
      </c>
      <c r="B94" s="515" t="s">
        <v>149</v>
      </c>
      <c r="C94" s="515" t="s">
        <v>149</v>
      </c>
      <c r="D94" s="515" t="s">
        <v>149</v>
      </c>
      <c r="E94" s="515" t="s">
        <v>149</v>
      </c>
      <c r="F94" s="515" t="s">
        <v>149</v>
      </c>
      <c r="G94" s="515" t="s">
        <v>149</v>
      </c>
      <c r="H94" s="515" t="s">
        <v>149</v>
      </c>
      <c r="I94" s="515" t="s">
        <v>149</v>
      </c>
      <c r="J94" s="515" t="s">
        <v>149</v>
      </c>
      <c r="K94" s="515" t="s">
        <v>149</v>
      </c>
      <c r="L94" s="515" t="s">
        <v>149</v>
      </c>
      <c r="M94" s="515" t="s">
        <v>149</v>
      </c>
      <c r="N94" s="515" t="s">
        <v>149</v>
      </c>
      <c r="O94" s="515" t="s">
        <v>149</v>
      </c>
      <c r="P94" s="515" t="s">
        <v>149</v>
      </c>
      <c r="Q94" s="515" t="s">
        <v>149</v>
      </c>
      <c r="R94" s="515" t="s">
        <v>149</v>
      </c>
      <c r="S94" s="515" t="s">
        <v>149</v>
      </c>
      <c r="T94" s="515" t="s">
        <v>149</v>
      </c>
      <c r="U94" s="515" t="s">
        <v>149</v>
      </c>
      <c r="V94" s="515" t="s">
        <v>149</v>
      </c>
    </row>
    <row r="95" spans="1:22" ht="15.75">
      <c r="A95" s="533" t="s">
        <v>242</v>
      </c>
      <c r="B95" s="514" t="s">
        <v>149</v>
      </c>
      <c r="C95" s="514" t="s">
        <v>149</v>
      </c>
      <c r="D95" s="514" t="s">
        <v>149</v>
      </c>
      <c r="E95" s="515" t="s">
        <v>149</v>
      </c>
      <c r="F95" s="514" t="s">
        <v>149</v>
      </c>
      <c r="G95" s="514" t="s">
        <v>149</v>
      </c>
      <c r="H95" s="514" t="s">
        <v>149</v>
      </c>
      <c r="I95" s="514" t="s">
        <v>149</v>
      </c>
      <c r="J95" s="514" t="s">
        <v>149</v>
      </c>
      <c r="K95" s="514" t="s">
        <v>149</v>
      </c>
      <c r="L95" s="514" t="s">
        <v>149</v>
      </c>
      <c r="M95" s="514" t="s">
        <v>149</v>
      </c>
      <c r="N95" s="514" t="s">
        <v>149</v>
      </c>
      <c r="O95" s="514" t="s">
        <v>149</v>
      </c>
      <c r="P95" s="514" t="s">
        <v>149</v>
      </c>
      <c r="Q95" s="514" t="s">
        <v>149</v>
      </c>
      <c r="R95" s="514" t="s">
        <v>149</v>
      </c>
      <c r="S95" s="514" t="s">
        <v>149</v>
      </c>
      <c r="T95" s="514" t="s">
        <v>149</v>
      </c>
      <c r="U95" s="514" t="s">
        <v>149</v>
      </c>
      <c r="V95" s="515" t="s">
        <v>149</v>
      </c>
    </row>
    <row r="96" spans="1:22" ht="15.75">
      <c r="A96" s="533" t="s">
        <v>243</v>
      </c>
      <c r="B96" s="514" t="s">
        <v>149</v>
      </c>
      <c r="C96" s="514" t="s">
        <v>149</v>
      </c>
      <c r="D96" s="514" t="s">
        <v>149</v>
      </c>
      <c r="E96" s="515" t="s">
        <v>149</v>
      </c>
      <c r="F96" s="533" t="s">
        <v>149</v>
      </c>
      <c r="G96" s="514" t="s">
        <v>149</v>
      </c>
      <c r="H96" s="533" t="s">
        <v>244</v>
      </c>
      <c r="I96" s="533"/>
      <c r="J96" s="514" t="s">
        <v>149</v>
      </c>
      <c r="K96" s="514" t="s">
        <v>149</v>
      </c>
      <c r="L96" s="514" t="s">
        <v>149</v>
      </c>
      <c r="M96" s="514" t="s">
        <v>149</v>
      </c>
      <c r="N96" s="514" t="s">
        <v>149</v>
      </c>
      <c r="O96" s="514" t="s">
        <v>149</v>
      </c>
      <c r="P96" s="514" t="s">
        <v>149</v>
      </c>
      <c r="Q96" s="514" t="s">
        <v>149</v>
      </c>
      <c r="R96" s="514" t="s">
        <v>149</v>
      </c>
      <c r="S96" s="514" t="s">
        <v>149</v>
      </c>
      <c r="T96" s="514" t="s">
        <v>149</v>
      </c>
      <c r="U96" s="514" t="s">
        <v>149</v>
      </c>
      <c r="V96" s="515" t="s">
        <v>149</v>
      </c>
    </row>
    <row r="97" spans="1:22" ht="15.75">
      <c r="A97" s="533" t="s">
        <v>245</v>
      </c>
      <c r="B97" s="514" t="s">
        <v>149</v>
      </c>
      <c r="C97" s="514" t="s">
        <v>149</v>
      </c>
      <c r="D97" s="514" t="s">
        <v>149</v>
      </c>
      <c r="E97" s="515" t="s">
        <v>149</v>
      </c>
      <c r="F97" s="533" t="s">
        <v>149</v>
      </c>
      <c r="G97" s="514" t="s">
        <v>149</v>
      </c>
      <c r="H97" s="533" t="s">
        <v>246</v>
      </c>
      <c r="I97" s="514" t="s">
        <v>149</v>
      </c>
      <c r="J97" s="514" t="s">
        <v>149</v>
      </c>
      <c r="K97" s="514" t="s">
        <v>149</v>
      </c>
      <c r="L97" s="514" t="s">
        <v>149</v>
      </c>
      <c r="M97" s="514" t="s">
        <v>149</v>
      </c>
      <c r="N97" s="514" t="s">
        <v>149</v>
      </c>
      <c r="O97" s="514" t="s">
        <v>149</v>
      </c>
      <c r="P97" s="514" t="s">
        <v>149</v>
      </c>
      <c r="Q97" s="514" t="s">
        <v>149</v>
      </c>
      <c r="R97" s="514" t="s">
        <v>149</v>
      </c>
      <c r="S97" s="514" t="s">
        <v>149</v>
      </c>
      <c r="T97" s="514" t="s">
        <v>149</v>
      </c>
      <c r="U97" s="514" t="s">
        <v>149</v>
      </c>
      <c r="V97" s="515" t="s">
        <v>149</v>
      </c>
    </row>
    <row r="98" spans="1:22">
      <c r="A98" s="515" t="s">
        <v>247</v>
      </c>
      <c r="B98" s="515" t="s">
        <v>149</v>
      </c>
      <c r="C98" s="515" t="s">
        <v>149</v>
      </c>
      <c r="D98" s="515" t="s">
        <v>149</v>
      </c>
      <c r="E98" s="515" t="s">
        <v>149</v>
      </c>
      <c r="F98" s="515" t="s">
        <v>149</v>
      </c>
      <c r="G98" s="515" t="s">
        <v>149</v>
      </c>
      <c r="H98" s="515" t="s">
        <v>248</v>
      </c>
      <c r="I98" s="515" t="s">
        <v>149</v>
      </c>
      <c r="J98" s="515" t="s">
        <v>149</v>
      </c>
      <c r="K98" s="515" t="s">
        <v>149</v>
      </c>
      <c r="L98" s="515" t="s">
        <v>149</v>
      </c>
      <c r="M98" s="515" t="s">
        <v>149</v>
      </c>
      <c r="N98" s="515" t="s">
        <v>149</v>
      </c>
      <c r="O98" s="515" t="s">
        <v>149</v>
      </c>
      <c r="P98" s="515" t="s">
        <v>149</v>
      </c>
      <c r="Q98" s="515" t="s">
        <v>149</v>
      </c>
      <c r="R98" s="515" t="s">
        <v>149</v>
      </c>
      <c r="S98" s="515" t="s">
        <v>149</v>
      </c>
      <c r="T98" s="515" t="s">
        <v>149</v>
      </c>
      <c r="U98" s="515" t="s">
        <v>149</v>
      </c>
      <c r="V98" s="515" t="s">
        <v>149</v>
      </c>
    </row>
    <row r="99" spans="1:22">
      <c r="A99" s="534" t="s">
        <v>249</v>
      </c>
      <c r="B99" s="515" t="s">
        <v>149</v>
      </c>
      <c r="C99" s="515" t="s">
        <v>149</v>
      </c>
      <c r="D99" s="515" t="s">
        <v>149</v>
      </c>
      <c r="E99" s="515" t="s">
        <v>149</v>
      </c>
      <c r="F99" s="515" t="s">
        <v>149</v>
      </c>
      <c r="G99" s="515" t="s">
        <v>149</v>
      </c>
      <c r="H99" s="534" t="s">
        <v>250</v>
      </c>
      <c r="I99" s="535"/>
      <c r="J99" s="515" t="s">
        <v>149</v>
      </c>
      <c r="K99" s="515" t="s">
        <v>149</v>
      </c>
      <c r="L99" s="515" t="s">
        <v>149</v>
      </c>
      <c r="M99" s="515" t="s">
        <v>149</v>
      </c>
      <c r="N99" s="515" t="s">
        <v>149</v>
      </c>
      <c r="O99" s="515" t="s">
        <v>149</v>
      </c>
      <c r="P99" s="515" t="s">
        <v>149</v>
      </c>
      <c r="Q99" s="515" t="s">
        <v>149</v>
      </c>
      <c r="R99" s="515" t="s">
        <v>149</v>
      </c>
      <c r="S99" s="515" t="s">
        <v>149</v>
      </c>
      <c r="T99" s="515" t="s">
        <v>149</v>
      </c>
      <c r="U99" s="515" t="s">
        <v>149</v>
      </c>
      <c r="V99" s="515" t="s">
        <v>149</v>
      </c>
    </row>
    <row r="100" spans="1:22">
      <c r="A100" s="515" t="s">
        <v>149</v>
      </c>
      <c r="B100" s="515" t="s">
        <v>149</v>
      </c>
      <c r="C100" s="515" t="s">
        <v>149</v>
      </c>
      <c r="D100" s="515" t="s">
        <v>149</v>
      </c>
      <c r="E100" s="515" t="s">
        <v>149</v>
      </c>
      <c r="F100" s="515" t="s">
        <v>149</v>
      </c>
      <c r="G100" s="515" t="s">
        <v>149</v>
      </c>
      <c r="H100" s="515" t="s">
        <v>149</v>
      </c>
      <c r="I100" s="515" t="s">
        <v>149</v>
      </c>
      <c r="J100" s="515" t="s">
        <v>149</v>
      </c>
      <c r="K100" s="515" t="s">
        <v>149</v>
      </c>
      <c r="L100" s="515" t="s">
        <v>149</v>
      </c>
      <c r="M100" s="515" t="s">
        <v>149</v>
      </c>
      <c r="N100" s="515" t="s">
        <v>149</v>
      </c>
      <c r="O100" s="515" t="s">
        <v>149</v>
      </c>
      <c r="P100" s="515" t="s">
        <v>149</v>
      </c>
      <c r="Q100" s="515" t="s">
        <v>149</v>
      </c>
      <c r="R100" s="515" t="s">
        <v>149</v>
      </c>
      <c r="S100" s="515" t="s">
        <v>149</v>
      </c>
      <c r="T100" s="515" t="s">
        <v>149</v>
      </c>
      <c r="U100" s="515" t="s">
        <v>149</v>
      </c>
      <c r="V100" s="515" t="s">
        <v>149</v>
      </c>
    </row>
    <row r="101" spans="1:22">
      <c r="A101" s="515" t="s">
        <v>251</v>
      </c>
      <c r="B101" s="515" t="s">
        <v>149</v>
      </c>
      <c r="C101" s="515" t="s">
        <v>149</v>
      </c>
      <c r="D101" s="515" t="s">
        <v>149</v>
      </c>
      <c r="E101" s="515" t="s">
        <v>149</v>
      </c>
      <c r="F101" s="515" t="s">
        <v>149</v>
      </c>
      <c r="G101" s="515" t="s">
        <v>149</v>
      </c>
      <c r="H101" s="515" t="s">
        <v>252</v>
      </c>
      <c r="I101" s="515"/>
      <c r="J101" s="515" t="s">
        <v>149</v>
      </c>
      <c r="K101" s="515" t="s">
        <v>149</v>
      </c>
      <c r="L101" s="515" t="s">
        <v>149</v>
      </c>
      <c r="M101" s="515" t="s">
        <v>149</v>
      </c>
      <c r="N101" s="515" t="s">
        <v>149</v>
      </c>
      <c r="O101" s="515" t="s">
        <v>149</v>
      </c>
      <c r="P101" s="515" t="s">
        <v>149</v>
      </c>
      <c r="Q101" s="515" t="s">
        <v>149</v>
      </c>
      <c r="R101" s="515" t="s">
        <v>149</v>
      </c>
      <c r="S101" s="515" t="s">
        <v>149</v>
      </c>
      <c r="T101" s="515" t="s">
        <v>149</v>
      </c>
      <c r="U101" s="515" t="s">
        <v>149</v>
      </c>
      <c r="V101" s="515" t="s">
        <v>149</v>
      </c>
    </row>
    <row r="102" spans="1:22">
      <c r="A102" s="534" t="s">
        <v>253</v>
      </c>
      <c r="B102" s="515" t="s">
        <v>149</v>
      </c>
      <c r="C102" s="515" t="s">
        <v>149</v>
      </c>
      <c r="D102" s="515" t="s">
        <v>149</v>
      </c>
      <c r="E102" s="515" t="s">
        <v>149</v>
      </c>
      <c r="F102" s="515" t="s">
        <v>149</v>
      </c>
      <c r="G102" s="515" t="s">
        <v>149</v>
      </c>
      <c r="H102" s="534" t="s">
        <v>254</v>
      </c>
      <c r="I102" s="535"/>
      <c r="J102" s="515" t="s">
        <v>149</v>
      </c>
      <c r="K102" s="515" t="s">
        <v>149</v>
      </c>
      <c r="L102" s="515" t="s">
        <v>149</v>
      </c>
      <c r="M102" s="515" t="s">
        <v>149</v>
      </c>
      <c r="N102" s="515" t="s">
        <v>149</v>
      </c>
      <c r="O102" s="515" t="s">
        <v>149</v>
      </c>
      <c r="P102" s="515" t="s">
        <v>149</v>
      </c>
      <c r="Q102" s="515" t="s">
        <v>149</v>
      </c>
      <c r="R102" s="515" t="s">
        <v>149</v>
      </c>
      <c r="S102" s="515" t="s">
        <v>149</v>
      </c>
      <c r="T102" s="515" t="s">
        <v>149</v>
      </c>
      <c r="U102" s="515" t="s">
        <v>149</v>
      </c>
      <c r="V102" s="515" t="s">
        <v>149</v>
      </c>
    </row>
  </sheetData>
  <mergeCells count="152">
    <mergeCell ref="U79:U85"/>
    <mergeCell ref="V79:V85"/>
    <mergeCell ref="I71:I77"/>
    <mergeCell ref="J71:J77"/>
    <mergeCell ref="K71:K77"/>
    <mergeCell ref="L71:L77"/>
    <mergeCell ref="M71:M77"/>
    <mergeCell ref="L79:L85"/>
    <mergeCell ref="M79:M85"/>
    <mergeCell ref="N79:N85"/>
    <mergeCell ref="O79:O85"/>
    <mergeCell ref="P79:P85"/>
    <mergeCell ref="Q79:Q85"/>
    <mergeCell ref="R79:R85"/>
    <mergeCell ref="S79:S85"/>
    <mergeCell ref="T79:T85"/>
    <mergeCell ref="U23:U29"/>
    <mergeCell ref="N31:N37"/>
    <mergeCell ref="P31:P37"/>
    <mergeCell ref="Q31:Q37"/>
    <mergeCell ref="N71:N77"/>
    <mergeCell ref="O71:O77"/>
    <mergeCell ref="P71:P77"/>
    <mergeCell ref="Q71:Q77"/>
    <mergeCell ref="A92:F92"/>
    <mergeCell ref="G92:V92"/>
    <mergeCell ref="A91:F91"/>
    <mergeCell ref="G91:V91"/>
    <mergeCell ref="A89:F89"/>
    <mergeCell ref="G89:V89"/>
    <mergeCell ref="A90:F90"/>
    <mergeCell ref="G90:V90"/>
    <mergeCell ref="R71:R77"/>
    <mergeCell ref="S71:S77"/>
    <mergeCell ref="T71:T77"/>
    <mergeCell ref="U71:U77"/>
    <mergeCell ref="V71:V77"/>
    <mergeCell ref="I79:I85"/>
    <mergeCell ref="J79:J85"/>
    <mergeCell ref="K79:K85"/>
    <mergeCell ref="R55:R61"/>
    <mergeCell ref="S55:S61"/>
    <mergeCell ref="T55:T61"/>
    <mergeCell ref="U55:U61"/>
    <mergeCell ref="V55:V61"/>
    <mergeCell ref="I55:I61"/>
    <mergeCell ref="P39:P45"/>
    <mergeCell ref="V23:V29"/>
    <mergeCell ref="T23:T29"/>
    <mergeCell ref="U47:U53"/>
    <mergeCell ref="V47:V53"/>
    <mergeCell ref="O31:O37"/>
    <mergeCell ref="K31:K37"/>
    <mergeCell ref="L31:L37"/>
    <mergeCell ref="M31:M37"/>
    <mergeCell ref="J55:J61"/>
    <mergeCell ref="K55:K61"/>
    <mergeCell ref="L55:L61"/>
    <mergeCell ref="J31:J37"/>
    <mergeCell ref="N23:N29"/>
    <mergeCell ref="P23:P29"/>
    <mergeCell ref="Q23:Q29"/>
    <mergeCell ref="R23:R29"/>
    <mergeCell ref="S23:S29"/>
    <mergeCell ref="Q15:Q21"/>
    <mergeCell ref="R15:R21"/>
    <mergeCell ref="S15:S21"/>
    <mergeCell ref="T15:T21"/>
    <mergeCell ref="Q7:Q13"/>
    <mergeCell ref="R7:R13"/>
    <mergeCell ref="S7:S13"/>
    <mergeCell ref="T7:T13"/>
    <mergeCell ref="A88:F88"/>
    <mergeCell ref="G88:V88"/>
    <mergeCell ref="M55:M61"/>
    <mergeCell ref="N55:N61"/>
    <mergeCell ref="O55:O61"/>
    <mergeCell ref="P55:P61"/>
    <mergeCell ref="Q55:Q61"/>
    <mergeCell ref="T39:T45"/>
    <mergeCell ref="U39:U45"/>
    <mergeCell ref="V39:V45"/>
    <mergeCell ref="Q39:Q45"/>
    <mergeCell ref="R39:R45"/>
    <mergeCell ref="S39:S45"/>
    <mergeCell ref="N39:N45"/>
    <mergeCell ref="O39:O45"/>
    <mergeCell ref="T47:T53"/>
    <mergeCell ref="I63:I69"/>
    <mergeCell ref="I39:I45"/>
    <mergeCell ref="J39:J45"/>
    <mergeCell ref="K39:K45"/>
    <mergeCell ref="L39:L45"/>
    <mergeCell ref="M39:M45"/>
    <mergeCell ref="T31:T37"/>
    <mergeCell ref="U31:U37"/>
    <mergeCell ref="V31:V37"/>
    <mergeCell ref="R31:R37"/>
    <mergeCell ref="S31:S37"/>
    <mergeCell ref="R63:R69"/>
    <mergeCell ref="S63:S69"/>
    <mergeCell ref="T63:T69"/>
    <mergeCell ref="U63:U69"/>
    <mergeCell ref="V63:V69"/>
    <mergeCell ref="J63:J69"/>
    <mergeCell ref="K63:K69"/>
    <mergeCell ref="L63:L69"/>
    <mergeCell ref="M63:M69"/>
    <mergeCell ref="N63:N69"/>
    <mergeCell ref="O63:O69"/>
    <mergeCell ref="P63:P69"/>
    <mergeCell ref="Q63:Q69"/>
    <mergeCell ref="N7:N13"/>
    <mergeCell ref="I7:I13"/>
    <mergeCell ref="J7:J13"/>
    <mergeCell ref="K7:K13"/>
    <mergeCell ref="L7:L13"/>
    <mergeCell ref="M7:M13"/>
    <mergeCell ref="V4:V5"/>
    <mergeCell ref="A3:H3"/>
    <mergeCell ref="A4:A5"/>
    <mergeCell ref="B4:D5"/>
    <mergeCell ref="E4:E5"/>
    <mergeCell ref="F4:G4"/>
    <mergeCell ref="I4:I5"/>
    <mergeCell ref="J4:L5"/>
    <mergeCell ref="M4:N4"/>
    <mergeCell ref="P4:U4"/>
    <mergeCell ref="K15:K21"/>
    <mergeCell ref="L15:L21"/>
    <mergeCell ref="M15:M21"/>
    <mergeCell ref="N15:N21"/>
    <mergeCell ref="R47:R53"/>
    <mergeCell ref="S47:S53"/>
    <mergeCell ref="I47:I53"/>
    <mergeCell ref="J47:J53"/>
    <mergeCell ref="K47:K53"/>
    <mergeCell ref="L47:L53"/>
    <mergeCell ref="M47:M53"/>
    <mergeCell ref="N47:N53"/>
    <mergeCell ref="O47:O53"/>
    <mergeCell ref="P47:P53"/>
    <mergeCell ref="Q47:Q53"/>
    <mergeCell ref="I23:I29"/>
    <mergeCell ref="J23:J29"/>
    <mergeCell ref="K23:K29"/>
    <mergeCell ref="L23:L29"/>
    <mergeCell ref="M23:M29"/>
    <mergeCell ref="I31:I37"/>
    <mergeCell ref="I15:I21"/>
    <mergeCell ref="J15:J21"/>
    <mergeCell ref="O23:O29"/>
  </mergeCells>
  <hyperlinks>
    <hyperlink ref="H102" r:id="rId1" xr:uid="{09BB3EF7-BAA5-474A-B715-9E4E4AB776D4}"/>
    <hyperlink ref="A102" r:id="rId2" xr:uid="{FEA15BC1-BA68-4F75-B0A7-3E9A92E773F2}"/>
    <hyperlink ref="H99" r:id="rId3" xr:uid="{75095397-E3AC-415D-BA10-5DD1A1021436}"/>
    <hyperlink ref="A99" r:id="rId4" xr:uid="{9C96171D-258D-4F72-8E51-D4E33E8E2364}"/>
  </hyperlinks>
  <pageMargins left="0.7" right="0.7" top="0.75" bottom="0.75" header="0.3" footer="0.3"/>
  <drawing r:id="rId5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DD0EA-77A1-42A9-AFAB-97954C945F45}">
  <dimension ref="A1:BL92"/>
  <sheetViews>
    <sheetView workbookViewId="0">
      <selection activeCell="A86" sqref="A86"/>
    </sheetView>
  </sheetViews>
  <sheetFormatPr defaultRowHeight="15"/>
  <cols>
    <col min="1" max="1" width="52" customWidth="1"/>
    <col min="9" max="9" width="23.5703125" customWidth="1"/>
    <col min="14" max="16" width="20" customWidth="1"/>
    <col min="17" max="17" width="26" hidden="1" customWidth="1"/>
    <col min="18" max="18" width="59.85546875" customWidth="1"/>
  </cols>
  <sheetData>
    <row r="1" spans="1:18" ht="24.75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24.75">
      <c r="A2" s="4" t="s">
        <v>148</v>
      </c>
      <c r="B2" s="3" t="s">
        <v>125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.75">
      <c r="A4" s="1122" t="s">
        <v>623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/>
      <c r="P4" s="19"/>
      <c r="Q4" s="19"/>
      <c r="R4" s="8"/>
    </row>
    <row r="5" spans="1:18" ht="27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339</v>
      </c>
      <c r="J5" s="1139" t="s">
        <v>152</v>
      </c>
      <c r="K5" s="1129"/>
      <c r="L5" s="1129"/>
      <c r="M5" s="1588" t="s">
        <v>154</v>
      </c>
      <c r="N5" s="1589"/>
      <c r="O5" s="1590" t="s">
        <v>156</v>
      </c>
      <c r="P5" s="1591"/>
      <c r="Q5" s="1592"/>
      <c r="R5" s="1117" t="s">
        <v>157</v>
      </c>
    </row>
    <row r="6" spans="1:18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5"/>
      <c r="J6" s="1587"/>
      <c r="K6" s="1132"/>
      <c r="L6" s="1133"/>
      <c r="M6" s="235" t="s">
        <v>158</v>
      </c>
      <c r="N6" s="235" t="s">
        <v>159</v>
      </c>
      <c r="O6" s="235" t="s">
        <v>125</v>
      </c>
      <c r="P6" s="235" t="s">
        <v>624</v>
      </c>
      <c r="Q6" s="392" t="s">
        <v>543</v>
      </c>
      <c r="R6" s="1593"/>
    </row>
    <row r="7" spans="1:18">
      <c r="A7" s="447" t="s">
        <v>188</v>
      </c>
      <c r="B7" s="731" t="s">
        <v>168</v>
      </c>
      <c r="C7" s="732">
        <v>440</v>
      </c>
      <c r="D7" s="732" t="s">
        <v>169</v>
      </c>
      <c r="E7" s="562" t="s">
        <v>170</v>
      </c>
      <c r="F7" s="545">
        <v>45564</v>
      </c>
      <c r="G7" s="546">
        <f>F7+1</f>
        <v>45565</v>
      </c>
      <c r="H7" s="547">
        <f>G7+3</f>
        <v>45568</v>
      </c>
      <c r="I7" s="1425" t="s">
        <v>625</v>
      </c>
      <c r="J7" s="1606" t="s">
        <v>626</v>
      </c>
      <c r="K7" s="1606">
        <v>441</v>
      </c>
      <c r="L7" s="1609" t="s">
        <v>179</v>
      </c>
      <c r="M7" s="1612">
        <v>45572</v>
      </c>
      <c r="N7" s="1612">
        <f>M7+1</f>
        <v>45573</v>
      </c>
      <c r="O7" s="770"/>
      <c r="P7" s="1612">
        <f>SUM(N7+15)</f>
        <v>45588</v>
      </c>
      <c r="Q7" s="1596" t="e">
        <f>SUM(#REF!+7)</f>
        <v>#REF!</v>
      </c>
      <c r="R7" s="1598"/>
    </row>
    <row r="8" spans="1:18">
      <c r="A8" s="448" t="s">
        <v>601</v>
      </c>
      <c r="B8" s="393" t="s">
        <v>168</v>
      </c>
      <c r="C8" s="393">
        <v>440</v>
      </c>
      <c r="D8" s="393" t="s">
        <v>179</v>
      </c>
      <c r="E8" s="563" t="s">
        <v>176</v>
      </c>
      <c r="F8" s="586">
        <v>45567</v>
      </c>
      <c r="G8" s="548">
        <f>F8+1</f>
        <v>45568</v>
      </c>
      <c r="H8" s="549">
        <f>G8</f>
        <v>45568</v>
      </c>
      <c r="I8" s="1426"/>
      <c r="J8" s="1607"/>
      <c r="K8" s="1607"/>
      <c r="L8" s="1610"/>
      <c r="M8" s="1521"/>
      <c r="N8" s="1521"/>
      <c r="O8" s="626"/>
      <c r="P8" s="1521"/>
      <c r="Q8" s="1371"/>
      <c r="R8" s="1599"/>
    </row>
    <row r="9" spans="1:18">
      <c r="A9" s="449" t="s">
        <v>177</v>
      </c>
      <c r="B9" s="587" t="s">
        <v>178</v>
      </c>
      <c r="C9" s="588">
        <v>437</v>
      </c>
      <c r="D9" s="588" t="s">
        <v>179</v>
      </c>
      <c r="E9" s="554" t="s">
        <v>180</v>
      </c>
      <c r="F9" s="550">
        <v>45564</v>
      </c>
      <c r="G9" s="551">
        <f>F9+1</f>
        <v>45565</v>
      </c>
      <c r="H9" s="552">
        <f>G9+3</f>
        <v>45568</v>
      </c>
      <c r="I9" s="1426"/>
      <c r="J9" s="1607"/>
      <c r="K9" s="1607"/>
      <c r="L9" s="1610"/>
      <c r="M9" s="1521"/>
      <c r="N9" s="1521"/>
      <c r="O9" s="626"/>
      <c r="P9" s="1521"/>
      <c r="Q9" s="1371"/>
      <c r="R9" s="1599"/>
    </row>
    <row r="10" spans="1:18">
      <c r="A10" s="494" t="s">
        <v>602</v>
      </c>
      <c r="B10" s="724" t="s">
        <v>182</v>
      </c>
      <c r="C10" s="724">
        <v>438</v>
      </c>
      <c r="D10" s="724" t="s">
        <v>179</v>
      </c>
      <c r="E10" s="725" t="s">
        <v>180</v>
      </c>
      <c r="F10" s="726">
        <v>45565</v>
      </c>
      <c r="G10" s="727">
        <f>F10+1</f>
        <v>45566</v>
      </c>
      <c r="H10" s="826">
        <f>G10+1</f>
        <v>45567</v>
      </c>
      <c r="I10" s="1426"/>
      <c r="J10" s="1607"/>
      <c r="K10" s="1607"/>
      <c r="L10" s="1610"/>
      <c r="M10" s="1521"/>
      <c r="N10" s="1521"/>
      <c r="O10" s="626">
        <f>N7+19</f>
        <v>45592</v>
      </c>
      <c r="P10" s="1521"/>
      <c r="Q10" s="1371"/>
      <c r="R10" s="1599"/>
    </row>
    <row r="11" spans="1:18">
      <c r="A11" s="449" t="s">
        <v>198</v>
      </c>
      <c r="B11" s="723" t="s">
        <v>184</v>
      </c>
      <c r="C11" s="724">
        <v>440</v>
      </c>
      <c r="D11" s="724" t="s">
        <v>169</v>
      </c>
      <c r="E11" s="554" t="s">
        <v>180</v>
      </c>
      <c r="F11" s="550">
        <v>45569</v>
      </c>
      <c r="G11" s="551">
        <f>F11+1</f>
        <v>45570</v>
      </c>
      <c r="H11" s="550">
        <f>G11+1</f>
        <v>45571</v>
      </c>
      <c r="I11" s="1426"/>
      <c r="J11" s="1607"/>
      <c r="K11" s="1607"/>
      <c r="L11" s="1610"/>
      <c r="M11" s="1521"/>
      <c r="N11" s="1521"/>
      <c r="O11" s="626"/>
      <c r="P11" s="1521"/>
      <c r="Q11" s="1371"/>
      <c r="R11" s="1599"/>
    </row>
    <row r="12" spans="1:18">
      <c r="A12" s="450" t="s">
        <v>193</v>
      </c>
      <c r="B12" s="589" t="s">
        <v>186</v>
      </c>
      <c r="C12" s="590">
        <v>440</v>
      </c>
      <c r="D12" s="590" t="s">
        <v>169</v>
      </c>
      <c r="E12" s="564" t="s">
        <v>187</v>
      </c>
      <c r="F12" s="558">
        <v>45565</v>
      </c>
      <c r="G12" s="619">
        <f>F12+1</f>
        <v>45566</v>
      </c>
      <c r="H12" s="651">
        <f>G12</f>
        <v>45566</v>
      </c>
      <c r="I12" s="1426"/>
      <c r="J12" s="1607"/>
      <c r="K12" s="1607"/>
      <c r="L12" s="1610"/>
      <c r="M12" s="1521"/>
      <c r="N12" s="1521"/>
      <c r="O12" s="626"/>
      <c r="P12" s="1521"/>
      <c r="Q12" s="1371"/>
      <c r="R12" s="1599"/>
    </row>
    <row r="13" spans="1:18">
      <c r="A13" s="451" t="s">
        <v>177</v>
      </c>
      <c r="B13" s="589" t="s">
        <v>178</v>
      </c>
      <c r="C13" s="590">
        <v>437</v>
      </c>
      <c r="D13" s="590" t="s">
        <v>179</v>
      </c>
      <c r="E13" s="565" t="s">
        <v>187</v>
      </c>
      <c r="F13" s="560">
        <v>45567</v>
      </c>
      <c r="G13" s="620">
        <f>F13+1</f>
        <v>45568</v>
      </c>
      <c r="H13" s="652">
        <f>G13</f>
        <v>45568</v>
      </c>
      <c r="I13" s="1427"/>
      <c r="J13" s="1608"/>
      <c r="K13" s="1608"/>
      <c r="L13" s="1611"/>
      <c r="M13" s="1613"/>
      <c r="N13" s="1613"/>
      <c r="O13" s="771"/>
      <c r="P13" s="1613"/>
      <c r="Q13" s="1597"/>
      <c r="R13" s="1600"/>
    </row>
    <row r="14" spans="1:18">
      <c r="A14" s="542" t="s">
        <v>149</v>
      </c>
      <c r="B14" s="542" t="s">
        <v>149</v>
      </c>
      <c r="C14" s="542" t="s">
        <v>149</v>
      </c>
      <c r="D14" s="542" t="s">
        <v>149</v>
      </c>
      <c r="E14" s="542" t="s">
        <v>149</v>
      </c>
      <c r="F14" s="542" t="s">
        <v>149</v>
      </c>
      <c r="G14" s="542" t="s">
        <v>149</v>
      </c>
      <c r="H14" s="542" t="s">
        <v>149</v>
      </c>
      <c r="I14" s="39"/>
      <c r="J14" s="39"/>
      <c r="K14" s="39"/>
      <c r="L14" s="39"/>
      <c r="M14" s="242"/>
      <c r="N14" s="242"/>
      <c r="O14" s="242"/>
      <c r="P14" s="242"/>
      <c r="Q14" s="390"/>
      <c r="R14" s="474"/>
    </row>
    <row r="15" spans="1:18">
      <c r="A15" s="447" t="s">
        <v>603</v>
      </c>
      <c r="B15" s="604" t="s">
        <v>168</v>
      </c>
      <c r="C15" s="605">
        <f>C7+1</f>
        <v>441</v>
      </c>
      <c r="D15" s="605" t="s">
        <v>169</v>
      </c>
      <c r="E15" s="741" t="s">
        <v>170</v>
      </c>
      <c r="F15" s="70">
        <f>F7+7</f>
        <v>45571</v>
      </c>
      <c r="G15" s="71">
        <f>F15+1</f>
        <v>45572</v>
      </c>
      <c r="H15" s="72">
        <f>F15+4</f>
        <v>45575</v>
      </c>
      <c r="I15" s="1425" t="s">
        <v>627</v>
      </c>
      <c r="J15" s="1496" t="s">
        <v>626</v>
      </c>
      <c r="K15" s="1496">
        <f>K7+1</f>
        <v>442</v>
      </c>
      <c r="L15" s="1601" t="s">
        <v>179</v>
      </c>
      <c r="M15" s="1604">
        <f>M7+7</f>
        <v>45579</v>
      </c>
      <c r="N15" s="1604">
        <f>M15+1</f>
        <v>45580</v>
      </c>
      <c r="O15" s="466"/>
      <c r="P15" s="1604">
        <f>SUM(N15+15)</f>
        <v>45595</v>
      </c>
      <c r="Q15" s="1596" t="e">
        <f>SUM(#REF!+7)</f>
        <v>#REF!</v>
      </c>
      <c r="R15" s="1598"/>
    </row>
    <row r="16" spans="1:18">
      <c r="A16" s="448" t="s">
        <v>194</v>
      </c>
      <c r="B16" s="728" t="s">
        <v>168</v>
      </c>
      <c r="C16" s="728">
        <f>C8+1</f>
        <v>441</v>
      </c>
      <c r="D16" s="728" t="s">
        <v>169</v>
      </c>
      <c r="E16" s="742" t="s">
        <v>176</v>
      </c>
      <c r="F16" s="78">
        <f>F8+7</f>
        <v>45574</v>
      </c>
      <c r="G16" s="79">
        <f t="shared" ref="G16" si="0">F16+1</f>
        <v>45575</v>
      </c>
      <c r="H16" s="80">
        <f>F16+1</f>
        <v>45575</v>
      </c>
      <c r="I16" s="1426"/>
      <c r="J16" s="1497"/>
      <c r="K16" s="1497"/>
      <c r="L16" s="1602"/>
      <c r="M16" s="1376"/>
      <c r="N16" s="1376"/>
      <c r="O16" s="465"/>
      <c r="P16" s="1376"/>
      <c r="Q16" s="1371"/>
      <c r="R16" s="1599"/>
    </row>
    <row r="17" spans="1:18">
      <c r="A17" s="449" t="s">
        <v>196</v>
      </c>
      <c r="B17" s="587" t="s">
        <v>178</v>
      </c>
      <c r="C17" s="588">
        <f>C9+1</f>
        <v>438</v>
      </c>
      <c r="D17" s="588" t="s">
        <v>179</v>
      </c>
      <c r="E17" s="554" t="s">
        <v>180</v>
      </c>
      <c r="F17" s="550">
        <f>F9+7</f>
        <v>45571</v>
      </c>
      <c r="G17" s="551">
        <f>F17+1</f>
        <v>45572</v>
      </c>
      <c r="H17" s="552">
        <f>G17+3</f>
        <v>45575</v>
      </c>
      <c r="I17" s="1426"/>
      <c r="J17" s="1497"/>
      <c r="K17" s="1497"/>
      <c r="L17" s="1602"/>
      <c r="M17" s="1376"/>
      <c r="N17" s="1376"/>
      <c r="O17" s="465"/>
      <c r="P17" s="1376"/>
      <c r="Q17" s="1371"/>
      <c r="R17" s="1599"/>
    </row>
    <row r="18" spans="1:18">
      <c r="A18" s="494" t="s">
        <v>606</v>
      </c>
      <c r="B18" s="605" t="s">
        <v>182</v>
      </c>
      <c r="C18" s="605">
        <f>C10+1</f>
        <v>439</v>
      </c>
      <c r="D18" s="605" t="s">
        <v>179</v>
      </c>
      <c r="E18" s="725" t="s">
        <v>180</v>
      </c>
      <c r="F18" s="726">
        <f>F10+7</f>
        <v>45572</v>
      </c>
      <c r="G18" s="727">
        <f>F18+1</f>
        <v>45573</v>
      </c>
      <c r="H18" s="826">
        <f>G18+1</f>
        <v>45574</v>
      </c>
      <c r="I18" s="1426"/>
      <c r="J18" s="1497"/>
      <c r="K18" s="1497"/>
      <c r="L18" s="1602"/>
      <c r="M18" s="1376"/>
      <c r="N18" s="1376"/>
      <c r="O18" s="465">
        <f>N15+19</f>
        <v>45599</v>
      </c>
      <c r="P18" s="1376"/>
      <c r="Q18" s="1371"/>
      <c r="R18" s="1599"/>
    </row>
    <row r="19" spans="1:18">
      <c r="A19" s="449" t="s">
        <v>512</v>
      </c>
      <c r="B19" s="723" t="s">
        <v>184</v>
      </c>
      <c r="C19" s="724">
        <f>C11+1</f>
        <v>441</v>
      </c>
      <c r="D19" s="724" t="s">
        <v>169</v>
      </c>
      <c r="E19" s="725" t="s">
        <v>180</v>
      </c>
      <c r="F19" s="726">
        <f>F11+7</f>
        <v>45576</v>
      </c>
      <c r="G19" s="727">
        <f>F19+1</f>
        <v>45577</v>
      </c>
      <c r="H19" s="726">
        <f>G19+3</f>
        <v>45580</v>
      </c>
      <c r="I19" s="1426"/>
      <c r="J19" s="1497"/>
      <c r="K19" s="1497"/>
      <c r="L19" s="1602"/>
      <c r="M19" s="1376"/>
      <c r="N19" s="1376"/>
      <c r="O19" s="465"/>
      <c r="P19" s="1376"/>
      <c r="Q19" s="1371"/>
      <c r="R19" s="1599"/>
    </row>
    <row r="20" spans="1:18">
      <c r="A20" s="450" t="s">
        <v>199</v>
      </c>
      <c r="B20" s="729" t="s">
        <v>186</v>
      </c>
      <c r="C20" s="730">
        <f>C12+1</f>
        <v>441</v>
      </c>
      <c r="D20" s="730" t="s">
        <v>169</v>
      </c>
      <c r="E20" s="564" t="s">
        <v>187</v>
      </c>
      <c r="F20" s="558">
        <f>F12+7</f>
        <v>45572</v>
      </c>
      <c r="G20" s="619">
        <f>F20+1</f>
        <v>45573</v>
      </c>
      <c r="H20" s="651">
        <f>G20</f>
        <v>45573</v>
      </c>
      <c r="I20" s="1426"/>
      <c r="J20" s="1497"/>
      <c r="K20" s="1497"/>
      <c r="L20" s="1602"/>
      <c r="M20" s="1376"/>
      <c r="N20" s="1376"/>
      <c r="O20" s="465"/>
      <c r="P20" s="1376"/>
      <c r="Q20" s="1371"/>
      <c r="R20" s="1599"/>
    </row>
    <row r="21" spans="1:18">
      <c r="A21" s="451" t="s">
        <v>211</v>
      </c>
      <c r="B21" s="665" t="s">
        <v>184</v>
      </c>
      <c r="C21" s="666">
        <v>440</v>
      </c>
      <c r="D21" s="667" t="s">
        <v>201</v>
      </c>
      <c r="E21" s="565" t="s">
        <v>187</v>
      </c>
      <c r="F21" s="560">
        <f>F13+4</f>
        <v>45571</v>
      </c>
      <c r="G21" s="620">
        <f>F21+1</f>
        <v>45572</v>
      </c>
      <c r="H21" s="652">
        <f>G21</f>
        <v>45572</v>
      </c>
      <c r="I21" s="1427"/>
      <c r="J21" s="1498"/>
      <c r="K21" s="1498"/>
      <c r="L21" s="1603"/>
      <c r="M21" s="1605"/>
      <c r="N21" s="1605"/>
      <c r="O21" s="467"/>
      <c r="P21" s="1605"/>
      <c r="Q21" s="1597"/>
      <c r="R21" s="1600"/>
    </row>
    <row r="22" spans="1:18">
      <c r="A22" s="542" t="s">
        <v>149</v>
      </c>
      <c r="B22" s="542" t="s">
        <v>149</v>
      </c>
      <c r="C22" s="542" t="s">
        <v>149</v>
      </c>
      <c r="D22" s="542" t="s">
        <v>149</v>
      </c>
      <c r="E22" s="542" t="s">
        <v>149</v>
      </c>
      <c r="F22" s="542" t="s">
        <v>149</v>
      </c>
      <c r="G22" s="542" t="s">
        <v>149</v>
      </c>
      <c r="H22" s="542" t="s">
        <v>149</v>
      </c>
      <c r="I22" s="39"/>
      <c r="J22" s="39"/>
      <c r="K22" s="39"/>
      <c r="L22" s="39"/>
      <c r="M22" s="242"/>
      <c r="N22" s="242"/>
      <c r="O22" s="242"/>
      <c r="P22" s="242"/>
      <c r="Q22" s="390"/>
      <c r="R22" s="474"/>
    </row>
    <row r="23" spans="1:18">
      <c r="A23" s="447" t="s">
        <v>202</v>
      </c>
      <c r="B23" s="731" t="s">
        <v>168</v>
      </c>
      <c r="C23" s="732">
        <f>C15+1</f>
        <v>442</v>
      </c>
      <c r="D23" s="732" t="s">
        <v>169</v>
      </c>
      <c r="E23" s="562" t="s">
        <v>170</v>
      </c>
      <c r="F23" s="545">
        <f>F15+7</f>
        <v>45578</v>
      </c>
      <c r="G23" s="546">
        <f>F23+1</f>
        <v>45579</v>
      </c>
      <c r="H23" s="545">
        <f>G23+3</f>
        <v>45582</v>
      </c>
      <c r="I23" s="1425" t="s">
        <v>628</v>
      </c>
      <c r="J23" s="1552" t="s">
        <v>626</v>
      </c>
      <c r="K23" s="1496">
        <f>K15+1</f>
        <v>443</v>
      </c>
      <c r="L23" s="1552" t="s">
        <v>179</v>
      </c>
      <c r="M23" s="1571">
        <f>M15+7</f>
        <v>45586</v>
      </c>
      <c r="N23" s="1614">
        <f>M23+1</f>
        <v>45587</v>
      </c>
      <c r="O23" s="466"/>
      <c r="P23" s="1604">
        <f>SUM(N23+15)</f>
        <v>45602</v>
      </c>
      <c r="Q23" s="1596" t="e">
        <f>SUM(#REF!+7)</f>
        <v>#REF!</v>
      </c>
      <c r="R23" s="1598"/>
    </row>
    <row r="24" spans="1:18">
      <c r="A24" s="448" t="s">
        <v>202</v>
      </c>
      <c r="B24" s="728" t="s">
        <v>168</v>
      </c>
      <c r="C24" s="728">
        <f>C16+1</f>
        <v>442</v>
      </c>
      <c r="D24" s="728" t="s">
        <v>169</v>
      </c>
      <c r="E24" s="563" t="s">
        <v>176</v>
      </c>
      <c r="F24" s="586">
        <f>F16+7</f>
        <v>45581</v>
      </c>
      <c r="G24" s="548">
        <f>F24+1</f>
        <v>45582</v>
      </c>
      <c r="H24" s="586">
        <f>G24</f>
        <v>45582</v>
      </c>
      <c r="I24" s="1426"/>
      <c r="J24" s="1515"/>
      <c r="K24" s="1497"/>
      <c r="L24" s="1515"/>
      <c r="M24" s="1572"/>
      <c r="N24" s="1561"/>
      <c r="O24" s="465"/>
      <c r="P24" s="1376"/>
      <c r="Q24" s="1371"/>
      <c r="R24" s="1599"/>
    </row>
    <row r="25" spans="1:18">
      <c r="A25" s="449" t="s">
        <v>203</v>
      </c>
      <c r="B25" s="723" t="s">
        <v>178</v>
      </c>
      <c r="C25" s="724">
        <f>C17+1</f>
        <v>439</v>
      </c>
      <c r="D25" s="724" t="s">
        <v>179</v>
      </c>
      <c r="E25" s="554" t="s">
        <v>180</v>
      </c>
      <c r="F25" s="550">
        <f>F17+7</f>
        <v>45578</v>
      </c>
      <c r="G25" s="551">
        <f>F25+1</f>
        <v>45579</v>
      </c>
      <c r="H25" s="550">
        <f>G25+3</f>
        <v>45582</v>
      </c>
      <c r="I25" s="1426"/>
      <c r="J25" s="1515"/>
      <c r="K25" s="1497"/>
      <c r="L25" s="1515"/>
      <c r="M25" s="1572"/>
      <c r="N25" s="1561"/>
      <c r="O25" s="465"/>
      <c r="P25" s="1376"/>
      <c r="Q25" s="1371"/>
      <c r="R25" s="1599"/>
    </row>
    <row r="26" spans="1:18">
      <c r="A26" s="494" t="s">
        <v>608</v>
      </c>
      <c r="B26" s="724" t="s">
        <v>182</v>
      </c>
      <c r="C26" s="724">
        <f>C18+1</f>
        <v>440</v>
      </c>
      <c r="D26" s="724" t="s">
        <v>179</v>
      </c>
      <c r="E26" s="725" t="s">
        <v>180</v>
      </c>
      <c r="F26" s="726">
        <f>F18+7</f>
        <v>45579</v>
      </c>
      <c r="G26" s="727">
        <f>F26+1</f>
        <v>45580</v>
      </c>
      <c r="H26" s="726">
        <f>G26+1</f>
        <v>45581</v>
      </c>
      <c r="I26" s="1426"/>
      <c r="J26" s="1515"/>
      <c r="K26" s="1497"/>
      <c r="L26" s="1515"/>
      <c r="M26" s="1572"/>
      <c r="N26" s="1561"/>
      <c r="O26" s="465">
        <f>N23+19</f>
        <v>45606</v>
      </c>
      <c r="P26" s="1376"/>
      <c r="Q26" s="1371"/>
      <c r="R26" s="1599"/>
    </row>
    <row r="27" spans="1:18">
      <c r="A27" s="449" t="s">
        <v>219</v>
      </c>
      <c r="B27" s="723" t="s">
        <v>184</v>
      </c>
      <c r="C27" s="724">
        <f>C19+1</f>
        <v>442</v>
      </c>
      <c r="D27" s="724" t="s">
        <v>169</v>
      </c>
      <c r="E27" s="725" t="s">
        <v>180</v>
      </c>
      <c r="F27" s="726">
        <f>F19+7</f>
        <v>45583</v>
      </c>
      <c r="G27" s="727">
        <f>F27+1</f>
        <v>45584</v>
      </c>
      <c r="H27" s="726">
        <f>G27+3</f>
        <v>45587</v>
      </c>
      <c r="I27" s="1426"/>
      <c r="J27" s="1515"/>
      <c r="K27" s="1497"/>
      <c r="L27" s="1515"/>
      <c r="M27" s="1572"/>
      <c r="N27" s="1561"/>
      <c r="O27" s="465"/>
      <c r="P27" s="1376"/>
      <c r="Q27" s="1371"/>
      <c r="R27" s="1599"/>
    </row>
    <row r="28" spans="1:18">
      <c r="A28" s="450" t="s">
        <v>233</v>
      </c>
      <c r="B28" s="589" t="s">
        <v>186</v>
      </c>
      <c r="C28" s="590">
        <f>C20+1</f>
        <v>442</v>
      </c>
      <c r="D28" s="590" t="s">
        <v>169</v>
      </c>
      <c r="E28" s="564" t="s">
        <v>187</v>
      </c>
      <c r="F28" s="558">
        <f>F20+7</f>
        <v>45579</v>
      </c>
      <c r="G28" s="619">
        <f>F28+1</f>
        <v>45580</v>
      </c>
      <c r="H28" s="558">
        <f>G28</f>
        <v>45580</v>
      </c>
      <c r="I28" s="1426"/>
      <c r="J28" s="1515"/>
      <c r="K28" s="1497"/>
      <c r="L28" s="1515"/>
      <c r="M28" s="1572"/>
      <c r="N28" s="1561"/>
      <c r="O28" s="465"/>
      <c r="P28" s="1376"/>
      <c r="Q28" s="1371"/>
      <c r="R28" s="1599"/>
    </row>
    <row r="29" spans="1:18">
      <c r="A29" s="451" t="s">
        <v>198</v>
      </c>
      <c r="B29" s="729" t="s">
        <v>184</v>
      </c>
      <c r="C29" s="730">
        <f>C21+1</f>
        <v>441</v>
      </c>
      <c r="D29" s="730" t="s">
        <v>201</v>
      </c>
      <c r="E29" s="565" t="s">
        <v>187</v>
      </c>
      <c r="F29" s="560">
        <f>F21+7</f>
        <v>45578</v>
      </c>
      <c r="G29" s="620">
        <f>F29+1</f>
        <v>45579</v>
      </c>
      <c r="H29" s="560">
        <f>G29</f>
        <v>45579</v>
      </c>
      <c r="I29" s="1427"/>
      <c r="J29" s="1516"/>
      <c r="K29" s="1498"/>
      <c r="L29" s="1516"/>
      <c r="M29" s="1573"/>
      <c r="N29" s="1615"/>
      <c r="O29" s="467"/>
      <c r="P29" s="1605"/>
      <c r="Q29" s="1597"/>
      <c r="R29" s="1600"/>
    </row>
    <row r="30" spans="1:18">
      <c r="A30" s="556" t="s">
        <v>149</v>
      </c>
      <c r="B30" s="557" t="s">
        <v>149</v>
      </c>
      <c r="C30" s="557" t="s">
        <v>149</v>
      </c>
      <c r="D30" s="557" t="s">
        <v>149</v>
      </c>
      <c r="E30" s="557" t="s">
        <v>149</v>
      </c>
      <c r="F30" s="557" t="s">
        <v>149</v>
      </c>
      <c r="G30" s="557" t="s">
        <v>149</v>
      </c>
      <c r="H30" s="557" t="s">
        <v>149</v>
      </c>
      <c r="I30" s="39"/>
      <c r="J30" s="39"/>
      <c r="K30" s="39"/>
      <c r="L30" s="39"/>
      <c r="M30" s="242"/>
      <c r="N30" s="242"/>
      <c r="O30" s="242"/>
      <c r="P30" s="242"/>
      <c r="Q30" s="390"/>
      <c r="R30" s="474"/>
    </row>
    <row r="31" spans="1:18">
      <c r="A31" s="447" t="s">
        <v>207</v>
      </c>
      <c r="B31" s="731" t="s">
        <v>168</v>
      </c>
      <c r="C31" s="732">
        <f>C23+1</f>
        <v>443</v>
      </c>
      <c r="D31" s="732" t="s">
        <v>169</v>
      </c>
      <c r="E31" s="562" t="s">
        <v>170</v>
      </c>
      <c r="F31" s="545">
        <f>F23+7</f>
        <v>45585</v>
      </c>
      <c r="G31" s="546">
        <f>F31+1</f>
        <v>45586</v>
      </c>
      <c r="H31" s="547">
        <f>G31+3</f>
        <v>45589</v>
      </c>
      <c r="I31" s="1425" t="s">
        <v>629</v>
      </c>
      <c r="J31" s="1496" t="s">
        <v>626</v>
      </c>
      <c r="K31" s="1496">
        <f>K23+1</f>
        <v>444</v>
      </c>
      <c r="L31" s="1601" t="s">
        <v>179</v>
      </c>
      <c r="M31" s="1604">
        <f>SUM(M23+7)</f>
        <v>45593</v>
      </c>
      <c r="N31" s="1604">
        <f>M31+1</f>
        <v>45594</v>
      </c>
      <c r="O31" s="466"/>
      <c r="P31" s="1604">
        <f>SUM(N31+15)</f>
        <v>45609</v>
      </c>
      <c r="Q31" s="1596" t="e">
        <f>SUM(#REF!+7)</f>
        <v>#REF!</v>
      </c>
      <c r="R31" s="1598" t="s">
        <v>613</v>
      </c>
    </row>
    <row r="32" spans="1:18">
      <c r="A32" s="448" t="s">
        <v>207</v>
      </c>
      <c r="B32" s="728" t="s">
        <v>168</v>
      </c>
      <c r="C32" s="728">
        <f>C24+1</f>
        <v>443</v>
      </c>
      <c r="D32" s="728" t="s">
        <v>169</v>
      </c>
      <c r="E32" s="563" t="s">
        <v>176</v>
      </c>
      <c r="F32" s="586">
        <f>F24+7</f>
        <v>45588</v>
      </c>
      <c r="G32" s="548">
        <f>F32+1</f>
        <v>45589</v>
      </c>
      <c r="H32" s="549">
        <f>G32</f>
        <v>45589</v>
      </c>
      <c r="I32" s="1426"/>
      <c r="J32" s="1497"/>
      <c r="K32" s="1497"/>
      <c r="L32" s="1602"/>
      <c r="M32" s="1376"/>
      <c r="N32" s="1376"/>
      <c r="O32" s="465"/>
      <c r="P32" s="1376"/>
      <c r="Q32" s="1371"/>
      <c r="R32" s="1599"/>
    </row>
    <row r="33" spans="1:18">
      <c r="A33" s="449" t="s">
        <v>604</v>
      </c>
      <c r="B33" s="723" t="s">
        <v>178</v>
      </c>
      <c r="C33" s="724">
        <f>C25+1</f>
        <v>440</v>
      </c>
      <c r="D33" s="724" t="s">
        <v>179</v>
      </c>
      <c r="E33" s="679" t="s">
        <v>180</v>
      </c>
      <c r="F33" s="773">
        <f>F25+7</f>
        <v>45585</v>
      </c>
      <c r="G33" s="774">
        <f>F33+1</f>
        <v>45586</v>
      </c>
      <c r="H33" s="775">
        <f>G33+3</f>
        <v>45589</v>
      </c>
      <c r="I33" s="1426"/>
      <c r="J33" s="1497"/>
      <c r="K33" s="1497"/>
      <c r="L33" s="1602"/>
      <c r="M33" s="1376"/>
      <c r="N33" s="1376"/>
      <c r="O33" s="465"/>
      <c r="P33" s="1376"/>
      <c r="Q33" s="1371"/>
      <c r="R33" s="1599"/>
    </row>
    <row r="34" spans="1:18">
      <c r="A34" s="494" t="s">
        <v>610</v>
      </c>
      <c r="B34" s="724" t="s">
        <v>182</v>
      </c>
      <c r="C34" s="724">
        <f>C26+1</f>
        <v>441</v>
      </c>
      <c r="D34" s="724" t="s">
        <v>179</v>
      </c>
      <c r="E34" s="725" t="s">
        <v>180</v>
      </c>
      <c r="F34" s="726">
        <f>F26+7</f>
        <v>45586</v>
      </c>
      <c r="G34" s="727">
        <f>F34+1</f>
        <v>45587</v>
      </c>
      <c r="H34" s="826">
        <f>G34+1</f>
        <v>45588</v>
      </c>
      <c r="I34" s="1426"/>
      <c r="J34" s="1497"/>
      <c r="K34" s="1497"/>
      <c r="L34" s="1602"/>
      <c r="M34" s="1376"/>
      <c r="N34" s="1376"/>
      <c r="O34" s="465">
        <f>N31+19</f>
        <v>45613</v>
      </c>
      <c r="P34" s="1376"/>
      <c r="Q34" s="1371"/>
      <c r="R34" s="1599"/>
    </row>
    <row r="35" spans="1:18">
      <c r="A35" s="449" t="s">
        <v>224</v>
      </c>
      <c r="B35" s="723" t="s">
        <v>184</v>
      </c>
      <c r="C35" s="724">
        <f>C27+1</f>
        <v>443</v>
      </c>
      <c r="D35" s="724" t="s">
        <v>169</v>
      </c>
      <c r="E35" s="725" t="s">
        <v>180</v>
      </c>
      <c r="F35" s="726">
        <f>F27+7</f>
        <v>45590</v>
      </c>
      <c r="G35" s="727">
        <f>F35+1</f>
        <v>45591</v>
      </c>
      <c r="H35" s="826">
        <f>G35+3</f>
        <v>45594</v>
      </c>
      <c r="I35" s="1426"/>
      <c r="J35" s="1497"/>
      <c r="K35" s="1497"/>
      <c r="L35" s="1602"/>
      <c r="M35" s="1376"/>
      <c r="N35" s="1376"/>
      <c r="O35" s="465"/>
      <c r="P35" s="1376"/>
      <c r="Q35" s="1371"/>
      <c r="R35" s="1599"/>
    </row>
    <row r="36" spans="1:18">
      <c r="A36" s="450" t="s">
        <v>611</v>
      </c>
      <c r="B36" s="589" t="s">
        <v>186</v>
      </c>
      <c r="C36" s="590">
        <f>C28+1</f>
        <v>443</v>
      </c>
      <c r="D36" s="590" t="s">
        <v>169</v>
      </c>
      <c r="E36" s="564" t="s">
        <v>187</v>
      </c>
      <c r="F36" s="558">
        <f>F28+7</f>
        <v>45586</v>
      </c>
      <c r="G36" s="619">
        <f>F36+1</f>
        <v>45587</v>
      </c>
      <c r="H36" s="651">
        <f>G36</f>
        <v>45587</v>
      </c>
      <c r="I36" s="1426"/>
      <c r="J36" s="1497"/>
      <c r="K36" s="1497"/>
      <c r="L36" s="1602"/>
      <c r="M36" s="1376"/>
      <c r="N36" s="1376"/>
      <c r="O36" s="465"/>
      <c r="P36" s="1376"/>
      <c r="Q36" s="1371"/>
      <c r="R36" s="1599"/>
    </row>
    <row r="37" spans="1:18">
      <c r="A37" s="451" t="s">
        <v>213</v>
      </c>
      <c r="B37" s="589" t="s">
        <v>184</v>
      </c>
      <c r="C37" s="590">
        <f>C29+1</f>
        <v>442</v>
      </c>
      <c r="D37" s="590" t="s">
        <v>201</v>
      </c>
      <c r="E37" s="565" t="s">
        <v>187</v>
      </c>
      <c r="F37" s="560">
        <f>F29+7</f>
        <v>45585</v>
      </c>
      <c r="G37" s="620">
        <f>F37+1</f>
        <v>45586</v>
      </c>
      <c r="H37" s="652">
        <f>G37</f>
        <v>45586</v>
      </c>
      <c r="I37" s="1427"/>
      <c r="J37" s="1498"/>
      <c r="K37" s="1498"/>
      <c r="L37" s="1603"/>
      <c r="M37" s="1605"/>
      <c r="N37" s="1605"/>
      <c r="O37" s="467"/>
      <c r="P37" s="1605"/>
      <c r="Q37" s="1597"/>
      <c r="R37" s="1600"/>
    </row>
    <row r="38" spans="1:18">
      <c r="A38" s="104"/>
      <c r="B38" s="94"/>
      <c r="C38" s="94"/>
      <c r="D38" s="94"/>
      <c r="E38" s="94"/>
      <c r="F38" s="96"/>
      <c r="G38" s="96"/>
      <c r="H38" s="96"/>
      <c r="I38" s="39"/>
      <c r="J38" s="39"/>
      <c r="K38" s="39"/>
      <c r="L38" s="39"/>
      <c r="M38" s="242"/>
      <c r="N38" s="242"/>
      <c r="O38" s="242"/>
      <c r="P38" s="242"/>
      <c r="Q38" s="390"/>
      <c r="R38" s="474"/>
    </row>
    <row r="39" spans="1:18">
      <c r="A39" s="447" t="s">
        <v>175</v>
      </c>
      <c r="B39" s="282" t="s">
        <v>168</v>
      </c>
      <c r="C39" s="282">
        <f>C31+1</f>
        <v>444</v>
      </c>
      <c r="D39" s="282" t="s">
        <v>169</v>
      </c>
      <c r="E39" s="69" t="s">
        <v>170</v>
      </c>
      <c r="F39" s="70">
        <f>F31+7</f>
        <v>45592</v>
      </c>
      <c r="G39" s="71">
        <f>F39+1</f>
        <v>45593</v>
      </c>
      <c r="H39" s="72">
        <f>F39+3</f>
        <v>45595</v>
      </c>
      <c r="I39" s="1425" t="s">
        <v>630</v>
      </c>
      <c r="J39" s="1496" t="s">
        <v>626</v>
      </c>
      <c r="K39" s="1496">
        <f>K31+1</f>
        <v>445</v>
      </c>
      <c r="L39" s="1601" t="s">
        <v>179</v>
      </c>
      <c r="M39" s="1604">
        <f>SUM(M31+7)</f>
        <v>45600</v>
      </c>
      <c r="N39" s="1604">
        <f>M39+1</f>
        <v>45601</v>
      </c>
      <c r="O39" s="466"/>
      <c r="P39" s="1604">
        <f>SUM(N39+15)</f>
        <v>45616</v>
      </c>
      <c r="Q39" s="1596" t="e">
        <f>SUM(#REF!+7)</f>
        <v>#REF!</v>
      </c>
      <c r="R39" s="1598"/>
    </row>
    <row r="40" spans="1:18">
      <c r="A40" s="448" t="s">
        <v>175</v>
      </c>
      <c r="B40" s="282" t="s">
        <v>168</v>
      </c>
      <c r="C40" s="282">
        <f>C32+1</f>
        <v>444</v>
      </c>
      <c r="D40" s="282" t="s">
        <v>169</v>
      </c>
      <c r="E40" s="77" t="s">
        <v>176</v>
      </c>
      <c r="F40" s="78">
        <f>F32+7</f>
        <v>45595</v>
      </c>
      <c r="G40" s="79">
        <f t="shared" ref="G40" si="1">F40+1</f>
        <v>45596</v>
      </c>
      <c r="H40" s="80">
        <f>G40</f>
        <v>45596</v>
      </c>
      <c r="I40" s="1426"/>
      <c r="J40" s="1497"/>
      <c r="K40" s="1497"/>
      <c r="L40" s="1602"/>
      <c r="M40" s="1376"/>
      <c r="N40" s="1376"/>
      <c r="O40" s="465"/>
      <c r="P40" s="1376"/>
      <c r="Q40" s="1371"/>
      <c r="R40" s="1599"/>
    </row>
    <row r="41" spans="1:18">
      <c r="A41" s="449" t="s">
        <v>215</v>
      </c>
      <c r="B41" s="439" t="s">
        <v>178</v>
      </c>
      <c r="C41" s="439">
        <f>C33+1</f>
        <v>441</v>
      </c>
      <c r="D41" s="439" t="s">
        <v>179</v>
      </c>
      <c r="E41" s="88" t="s">
        <v>180</v>
      </c>
      <c r="F41" s="89">
        <f>F33+7</f>
        <v>45592</v>
      </c>
      <c r="G41" s="90">
        <f>F41+1</f>
        <v>45593</v>
      </c>
      <c r="H41" s="91">
        <f>F41+3</f>
        <v>45595</v>
      </c>
      <c r="I41" s="1426"/>
      <c r="J41" s="1497"/>
      <c r="K41" s="1497"/>
      <c r="L41" s="1602"/>
      <c r="M41" s="1376"/>
      <c r="N41" s="1376"/>
      <c r="O41" s="465"/>
      <c r="P41" s="1376"/>
      <c r="Q41" s="1371"/>
      <c r="R41" s="1599"/>
    </row>
    <row r="42" spans="1:18">
      <c r="A42" s="494" t="s">
        <v>614</v>
      </c>
      <c r="B42" s="439" t="s">
        <v>182</v>
      </c>
      <c r="C42" s="439">
        <f>C34+1</f>
        <v>442</v>
      </c>
      <c r="D42" s="439" t="s">
        <v>179</v>
      </c>
      <c r="E42" s="88" t="s">
        <v>180</v>
      </c>
      <c r="F42" s="89">
        <f>F34+7</f>
        <v>45593</v>
      </c>
      <c r="G42" s="90">
        <f>F42+1</f>
        <v>45594</v>
      </c>
      <c r="H42" s="91">
        <f>G42+1</f>
        <v>45595</v>
      </c>
      <c r="I42" s="1426"/>
      <c r="J42" s="1497"/>
      <c r="K42" s="1497"/>
      <c r="L42" s="1602"/>
      <c r="M42" s="1376"/>
      <c r="N42" s="1376"/>
      <c r="O42" s="465">
        <f>N39+19</f>
        <v>45620</v>
      </c>
      <c r="P42" s="1376"/>
      <c r="Q42" s="1371"/>
      <c r="R42" s="1599"/>
    </row>
    <row r="43" spans="1:18">
      <c r="A43" s="449" t="s">
        <v>217</v>
      </c>
      <c r="B43" s="439" t="s">
        <v>184</v>
      </c>
      <c r="C43" s="439">
        <f>C35+1</f>
        <v>444</v>
      </c>
      <c r="D43" s="439" t="s">
        <v>169</v>
      </c>
      <c r="E43" s="88" t="s">
        <v>180</v>
      </c>
      <c r="F43" s="89">
        <f>F35+7</f>
        <v>45597</v>
      </c>
      <c r="G43" s="90">
        <f>F43+1</f>
        <v>45598</v>
      </c>
      <c r="H43" s="89">
        <f>G43+3</f>
        <v>45601</v>
      </c>
      <c r="I43" s="1426"/>
      <c r="J43" s="1497"/>
      <c r="K43" s="1497"/>
      <c r="L43" s="1602"/>
      <c r="M43" s="1376"/>
      <c r="N43" s="1376"/>
      <c r="O43" s="465"/>
      <c r="P43" s="1376"/>
      <c r="Q43" s="1371"/>
      <c r="R43" s="1599"/>
    </row>
    <row r="44" spans="1:18">
      <c r="A44" s="450" t="s">
        <v>615</v>
      </c>
      <c r="B44" s="440" t="s">
        <v>186</v>
      </c>
      <c r="C44" s="440">
        <f>C36+1</f>
        <v>444</v>
      </c>
      <c r="D44" s="440" t="s">
        <v>169</v>
      </c>
      <c r="E44" s="95" t="s">
        <v>187</v>
      </c>
      <c r="F44" s="96">
        <f>F36+7</f>
        <v>45593</v>
      </c>
      <c r="G44" s="97">
        <f>F44</f>
        <v>45593</v>
      </c>
      <c r="H44" s="98">
        <f>G44</f>
        <v>45593</v>
      </c>
      <c r="I44" s="1426"/>
      <c r="J44" s="1497"/>
      <c r="K44" s="1497"/>
      <c r="L44" s="1602"/>
      <c r="M44" s="1376"/>
      <c r="N44" s="1376"/>
      <c r="O44" s="465"/>
      <c r="P44" s="1376"/>
      <c r="Q44" s="1371"/>
      <c r="R44" s="1599"/>
    </row>
    <row r="45" spans="1:18">
      <c r="A45" s="451" t="s">
        <v>219</v>
      </c>
      <c r="B45" s="440" t="s">
        <v>184</v>
      </c>
      <c r="C45" s="440">
        <f>C37+1</f>
        <v>443</v>
      </c>
      <c r="D45" s="440" t="s">
        <v>201</v>
      </c>
      <c r="E45" s="101" t="s">
        <v>187</v>
      </c>
      <c r="F45" s="102">
        <f>F37+7</f>
        <v>45592</v>
      </c>
      <c r="G45" s="103">
        <f t="shared" ref="G45" si="2">F45+1</f>
        <v>45593</v>
      </c>
      <c r="H45" s="281">
        <f>G45</f>
        <v>45593</v>
      </c>
      <c r="I45" s="1427"/>
      <c r="J45" s="1498"/>
      <c r="K45" s="1498"/>
      <c r="L45" s="1603"/>
      <c r="M45" s="1605"/>
      <c r="N45" s="1605"/>
      <c r="O45" s="467"/>
      <c r="P45" s="1605"/>
      <c r="Q45" s="1597"/>
      <c r="R45" s="1600"/>
    </row>
    <row r="46" spans="1:18">
      <c r="A46" s="542" t="s">
        <v>149</v>
      </c>
      <c r="B46" s="542" t="s">
        <v>149</v>
      </c>
      <c r="C46" s="542" t="s">
        <v>149</v>
      </c>
      <c r="D46" s="542" t="s">
        <v>149</v>
      </c>
      <c r="E46" s="542" t="s">
        <v>149</v>
      </c>
      <c r="F46" s="542" t="s">
        <v>149</v>
      </c>
      <c r="G46" s="542" t="s">
        <v>149</v>
      </c>
      <c r="H46" s="542" t="s">
        <v>149</v>
      </c>
      <c r="I46" s="39"/>
      <c r="J46" s="39"/>
      <c r="K46" s="39"/>
      <c r="L46" s="39"/>
      <c r="M46" s="242"/>
      <c r="N46" s="242"/>
      <c r="O46" s="242"/>
      <c r="P46" s="242"/>
      <c r="Q46" s="390"/>
      <c r="R46" s="474"/>
    </row>
    <row r="47" spans="1:18">
      <c r="A47" s="447" t="s">
        <v>188</v>
      </c>
      <c r="B47" s="583" t="s">
        <v>168</v>
      </c>
      <c r="C47" s="584">
        <f>C39+1</f>
        <v>445</v>
      </c>
      <c r="D47" s="584" t="s">
        <v>169</v>
      </c>
      <c r="E47" s="562" t="s">
        <v>170</v>
      </c>
      <c r="F47" s="70">
        <f>F39+7</f>
        <v>45599</v>
      </c>
      <c r="G47" s="71">
        <f>F47+1</f>
        <v>45600</v>
      </c>
      <c r="H47" s="72">
        <f>G47+3</f>
        <v>45603</v>
      </c>
      <c r="I47" s="1425" t="s">
        <v>625</v>
      </c>
      <c r="J47" s="1496" t="s">
        <v>626</v>
      </c>
      <c r="K47" s="1496">
        <f>K39+1</f>
        <v>446</v>
      </c>
      <c r="L47" s="1601" t="s">
        <v>179</v>
      </c>
      <c r="M47" s="1604">
        <f>SUM(M39+7)</f>
        <v>45607</v>
      </c>
      <c r="N47" s="1604">
        <f>M47+1</f>
        <v>45608</v>
      </c>
      <c r="O47" s="466"/>
      <c r="P47" s="1604">
        <f>SUM(N47+15)</f>
        <v>45623</v>
      </c>
      <c r="Q47" s="1596" t="e">
        <f>SUM(#REF!+7)</f>
        <v>#REF!</v>
      </c>
      <c r="R47" s="1598"/>
    </row>
    <row r="48" spans="1:18">
      <c r="A48" s="448" t="s">
        <v>188</v>
      </c>
      <c r="B48" s="584" t="s">
        <v>168</v>
      </c>
      <c r="C48" s="584">
        <f>C40+1</f>
        <v>445</v>
      </c>
      <c r="D48" s="584" t="s">
        <v>169</v>
      </c>
      <c r="E48" s="563" t="s">
        <v>176</v>
      </c>
      <c r="F48" s="78">
        <f>F40+7</f>
        <v>45602</v>
      </c>
      <c r="G48" s="79">
        <f t="shared" ref="G48" si="3">F48+1</f>
        <v>45603</v>
      </c>
      <c r="H48" s="80">
        <f>G48</f>
        <v>45603</v>
      </c>
      <c r="I48" s="1426"/>
      <c r="J48" s="1497"/>
      <c r="K48" s="1497"/>
      <c r="L48" s="1602"/>
      <c r="M48" s="1376"/>
      <c r="N48" s="1376"/>
      <c r="O48" s="465"/>
      <c r="P48" s="1376"/>
      <c r="Q48" s="1371"/>
      <c r="R48" s="1599"/>
    </row>
    <row r="49" spans="1:64">
      <c r="A49" s="449" t="s">
        <v>221</v>
      </c>
      <c r="B49" s="587" t="s">
        <v>178</v>
      </c>
      <c r="C49" s="588">
        <f>C41+1</f>
        <v>442</v>
      </c>
      <c r="D49" s="588" t="s">
        <v>179</v>
      </c>
      <c r="E49" s="554" t="s">
        <v>180</v>
      </c>
      <c r="F49" s="89">
        <f>F41+7</f>
        <v>45599</v>
      </c>
      <c r="G49" s="90">
        <f>F49+1</f>
        <v>45600</v>
      </c>
      <c r="H49" s="91">
        <f>F49+4</f>
        <v>45603</v>
      </c>
      <c r="I49" s="1426"/>
      <c r="J49" s="1497"/>
      <c r="K49" s="1497"/>
      <c r="L49" s="1602"/>
      <c r="M49" s="1376"/>
      <c r="N49" s="1376"/>
      <c r="O49" s="465"/>
      <c r="P49" s="1376"/>
      <c r="Q49" s="1371"/>
      <c r="R49" s="1599"/>
    </row>
    <row r="50" spans="1:64">
      <c r="A50" s="494" t="s">
        <v>617</v>
      </c>
      <c r="B50" s="588" t="s">
        <v>182</v>
      </c>
      <c r="C50" s="588">
        <f>C42+1</f>
        <v>443</v>
      </c>
      <c r="D50" s="588" t="s">
        <v>179</v>
      </c>
      <c r="E50" s="554" t="s">
        <v>180</v>
      </c>
      <c r="F50" s="89">
        <f>F42+7</f>
        <v>45600</v>
      </c>
      <c r="G50" s="90">
        <f>F50+1</f>
        <v>45601</v>
      </c>
      <c r="H50" s="91">
        <f>F50+2</f>
        <v>45602</v>
      </c>
      <c r="I50" s="1426"/>
      <c r="J50" s="1497"/>
      <c r="K50" s="1497"/>
      <c r="L50" s="1602"/>
      <c r="M50" s="1376"/>
      <c r="N50" s="1376"/>
      <c r="O50" s="465">
        <f>N47+19</f>
        <v>45627</v>
      </c>
      <c r="P50" s="1376"/>
      <c r="Q50" s="1371"/>
      <c r="R50" s="1599"/>
    </row>
    <row r="51" spans="1:64">
      <c r="A51" s="449" t="s">
        <v>230</v>
      </c>
      <c r="B51" s="723" t="s">
        <v>184</v>
      </c>
      <c r="C51" s="724">
        <f>C43+1</f>
        <v>445</v>
      </c>
      <c r="D51" s="724" t="s">
        <v>169</v>
      </c>
      <c r="E51" s="725" t="s">
        <v>180</v>
      </c>
      <c r="F51" s="89">
        <f>F43+7</f>
        <v>45604</v>
      </c>
      <c r="G51" s="90">
        <f>F51+1</f>
        <v>45605</v>
      </c>
      <c r="H51" s="89">
        <f>G51+3</f>
        <v>45608</v>
      </c>
      <c r="I51" s="1426"/>
      <c r="J51" s="1497"/>
      <c r="K51" s="1497"/>
      <c r="L51" s="1602"/>
      <c r="M51" s="1376"/>
      <c r="N51" s="1376"/>
      <c r="O51" s="465"/>
      <c r="P51" s="1376"/>
      <c r="Q51" s="1371"/>
      <c r="R51" s="1599"/>
    </row>
    <row r="52" spans="1:64">
      <c r="A52" s="450" t="s">
        <v>185</v>
      </c>
      <c r="B52" s="589" t="s">
        <v>186</v>
      </c>
      <c r="C52" s="590">
        <f>C44+1</f>
        <v>445</v>
      </c>
      <c r="D52" s="590" t="s">
        <v>169</v>
      </c>
      <c r="E52" s="564" t="s">
        <v>187</v>
      </c>
      <c r="F52" s="96">
        <f>SUM(F44+7)</f>
        <v>45600</v>
      </c>
      <c r="G52" s="97">
        <f>F52</f>
        <v>45600</v>
      </c>
      <c r="H52" s="98">
        <f>F52+1</f>
        <v>45601</v>
      </c>
      <c r="I52" s="1426"/>
      <c r="J52" s="1497"/>
      <c r="K52" s="1497"/>
      <c r="L52" s="1602"/>
      <c r="M52" s="1376"/>
      <c r="N52" s="1376"/>
      <c r="O52" s="465"/>
      <c r="P52" s="1376"/>
      <c r="Q52" s="1371"/>
      <c r="R52" s="1599"/>
    </row>
    <row r="53" spans="1:64">
      <c r="A53" s="451" t="s">
        <v>224</v>
      </c>
      <c r="B53" s="589" t="s">
        <v>184</v>
      </c>
      <c r="C53" s="590">
        <f>C45+1</f>
        <v>444</v>
      </c>
      <c r="D53" s="590" t="s">
        <v>201</v>
      </c>
      <c r="E53" s="565" t="s">
        <v>187</v>
      </c>
      <c r="F53" s="102">
        <f>SUM(F45+7)</f>
        <v>45599</v>
      </c>
      <c r="G53" s="103">
        <f t="shared" ref="G53" si="4">F53+1</f>
        <v>45600</v>
      </c>
      <c r="H53" s="281">
        <f>F53+1</f>
        <v>45600</v>
      </c>
      <c r="I53" s="1427"/>
      <c r="J53" s="1498"/>
      <c r="K53" s="1498"/>
      <c r="L53" s="1603"/>
      <c r="M53" s="1605"/>
      <c r="N53" s="1605"/>
      <c r="O53" s="467"/>
      <c r="P53" s="1605"/>
      <c r="Q53" s="1597"/>
      <c r="R53" s="1600"/>
    </row>
    <row r="54" spans="1:64" s="52" customFormat="1">
      <c r="A54" s="542"/>
      <c r="B54" s="542" t="s">
        <v>149</v>
      </c>
      <c r="C54" s="542" t="s">
        <v>149</v>
      </c>
      <c r="D54" s="542" t="s">
        <v>149</v>
      </c>
      <c r="E54" s="542" t="s">
        <v>149</v>
      </c>
      <c r="F54" s="542"/>
      <c r="G54" s="542"/>
      <c r="H54" s="542"/>
      <c r="I54" s="39"/>
      <c r="J54" s="39"/>
      <c r="K54" s="39"/>
      <c r="L54" s="39"/>
      <c r="M54" s="242"/>
      <c r="N54" s="242"/>
      <c r="O54" s="242"/>
      <c r="P54" s="242"/>
      <c r="Q54" s="390"/>
      <c r="R54" s="257"/>
    </row>
    <row r="55" spans="1:64" ht="15" customHeight="1">
      <c r="A55" s="447" t="s">
        <v>194</v>
      </c>
      <c r="B55" s="583" t="s">
        <v>168</v>
      </c>
      <c r="C55" s="282">
        <f>C47+1</f>
        <v>446</v>
      </c>
      <c r="D55" s="584" t="s">
        <v>169</v>
      </c>
      <c r="E55" s="562" t="s">
        <v>170</v>
      </c>
      <c r="F55" s="70">
        <f>F47+7</f>
        <v>45606</v>
      </c>
      <c r="G55" s="71">
        <f>F55+1</f>
        <v>45607</v>
      </c>
      <c r="H55" s="72">
        <f>G55+3</f>
        <v>45610</v>
      </c>
      <c r="I55" s="1496" t="s">
        <v>627</v>
      </c>
      <c r="J55" s="1346" t="s">
        <v>626</v>
      </c>
      <c r="K55" s="1346">
        <f>K47+1</f>
        <v>447</v>
      </c>
      <c r="L55" s="1346" t="s">
        <v>179</v>
      </c>
      <c r="M55" s="1340">
        <f>SUM(M47+7)</f>
        <v>45614</v>
      </c>
      <c r="N55" s="1340">
        <f>SUM(M55+1)</f>
        <v>45615</v>
      </c>
      <c r="O55" s="1340">
        <f>M55+8</f>
        <v>45622</v>
      </c>
      <c r="P55" s="1340">
        <f>O55+4</f>
        <v>45626</v>
      </c>
      <c r="Q55" s="682"/>
      <c r="R55" s="1594"/>
      <c r="S55" s="1495"/>
      <c r="T55" s="1495"/>
      <c r="U55" s="1495"/>
      <c r="V55" s="1495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</row>
    <row r="56" spans="1:64" ht="15" customHeight="1">
      <c r="A56" s="448" t="s">
        <v>194</v>
      </c>
      <c r="B56" s="584" t="s">
        <v>168</v>
      </c>
      <c r="C56" s="282">
        <f>C48+1</f>
        <v>446</v>
      </c>
      <c r="D56" s="584" t="s">
        <v>169</v>
      </c>
      <c r="E56" s="563" t="s">
        <v>176</v>
      </c>
      <c r="F56" s="78">
        <f>F48+7</f>
        <v>45609</v>
      </c>
      <c r="G56" s="79">
        <f t="shared" ref="G56" si="5">F56+1</f>
        <v>45610</v>
      </c>
      <c r="H56" s="80">
        <f>G56</f>
        <v>45610</v>
      </c>
      <c r="I56" s="1497"/>
      <c r="J56" s="1347"/>
      <c r="K56" s="1347"/>
      <c r="L56" s="1347"/>
      <c r="M56" s="1341"/>
      <c r="N56" s="1341"/>
      <c r="O56" s="1341"/>
      <c r="P56" s="1341"/>
      <c r="Q56" s="390"/>
      <c r="R56" s="1319"/>
      <c r="S56" s="1495"/>
      <c r="T56" s="1495"/>
      <c r="U56" s="1495"/>
      <c r="V56" s="1495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</row>
    <row r="57" spans="1:64" ht="15" customHeight="1">
      <c r="A57" s="449" t="s">
        <v>589</v>
      </c>
      <c r="B57" s="587" t="s">
        <v>178</v>
      </c>
      <c r="C57" s="439">
        <f>C49+1</f>
        <v>443</v>
      </c>
      <c r="D57" s="588" t="s">
        <v>179</v>
      </c>
      <c r="E57" s="554" t="s">
        <v>180</v>
      </c>
      <c r="F57" s="89">
        <f>F49+7</f>
        <v>45606</v>
      </c>
      <c r="G57" s="90">
        <f>F57+1</f>
        <v>45607</v>
      </c>
      <c r="H57" s="91">
        <f>F57+4</f>
        <v>45610</v>
      </c>
      <c r="I57" s="1497"/>
      <c r="J57" s="1347"/>
      <c r="K57" s="1347"/>
      <c r="L57" s="1347"/>
      <c r="M57" s="1341"/>
      <c r="N57" s="1341"/>
      <c r="O57" s="1341"/>
      <c r="P57" s="1341"/>
      <c r="Q57" s="390"/>
      <c r="R57" s="1319"/>
      <c r="S57" s="1495"/>
      <c r="T57" s="1495"/>
      <c r="U57" s="1495"/>
      <c r="V57" s="1495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</row>
    <row r="58" spans="1:64" ht="15" customHeight="1">
      <c r="A58" s="494" t="s">
        <v>619</v>
      </c>
      <c r="B58" s="588" t="s">
        <v>182</v>
      </c>
      <c r="C58" s="439">
        <f>C50+1</f>
        <v>444</v>
      </c>
      <c r="D58" s="588" t="s">
        <v>179</v>
      </c>
      <c r="E58" s="554" t="s">
        <v>180</v>
      </c>
      <c r="F58" s="89">
        <f>F50+7</f>
        <v>45607</v>
      </c>
      <c r="G58" s="90">
        <f>F58+1</f>
        <v>45608</v>
      </c>
      <c r="H58" s="91">
        <f>F58+2</f>
        <v>45609</v>
      </c>
      <c r="I58" s="1497"/>
      <c r="J58" s="1347"/>
      <c r="K58" s="1347"/>
      <c r="L58" s="1347"/>
      <c r="M58" s="1341"/>
      <c r="N58" s="1341"/>
      <c r="O58" s="1341"/>
      <c r="P58" s="1341"/>
      <c r="Q58" s="390">
        <f>P55+4</f>
        <v>45630</v>
      </c>
      <c r="R58" s="1319"/>
      <c r="S58" s="1495"/>
      <c r="T58" s="1495"/>
      <c r="U58" s="1495"/>
      <c r="V58" s="1495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</row>
    <row r="59" spans="1:64" ht="15" customHeight="1">
      <c r="A59" s="449" t="s">
        <v>198</v>
      </c>
      <c r="B59" s="587" t="s">
        <v>184</v>
      </c>
      <c r="C59" s="439">
        <f>C51+1</f>
        <v>446</v>
      </c>
      <c r="D59" s="588" t="s">
        <v>169</v>
      </c>
      <c r="E59" s="554" t="s">
        <v>180</v>
      </c>
      <c r="F59" s="89">
        <f>F51+7</f>
        <v>45611</v>
      </c>
      <c r="G59" s="90">
        <f>F59+1</f>
        <v>45612</v>
      </c>
      <c r="H59" s="89">
        <f>F59+2</f>
        <v>45613</v>
      </c>
      <c r="I59" s="1497"/>
      <c r="J59" s="1347"/>
      <c r="K59" s="1347"/>
      <c r="L59" s="1347"/>
      <c r="M59" s="1341"/>
      <c r="N59" s="1341"/>
      <c r="O59" s="1341"/>
      <c r="P59" s="1341"/>
      <c r="Q59" s="390"/>
      <c r="R59" s="1319"/>
      <c r="S59" s="1495"/>
      <c r="T59" s="1495"/>
      <c r="U59" s="1495"/>
      <c r="V59" s="1495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</row>
    <row r="60" spans="1:64" ht="15" customHeight="1">
      <c r="A60" s="450" t="s">
        <v>620</v>
      </c>
      <c r="B60" s="589" t="s">
        <v>186</v>
      </c>
      <c r="C60" s="440">
        <f>C52+1</f>
        <v>446</v>
      </c>
      <c r="D60" s="590" t="s">
        <v>169</v>
      </c>
      <c r="E60" s="564" t="s">
        <v>187</v>
      </c>
      <c r="F60" s="96">
        <f>SUM(F52+7)</f>
        <v>45607</v>
      </c>
      <c r="G60" s="97">
        <f>F60</f>
        <v>45607</v>
      </c>
      <c r="H60" s="98">
        <f>F60+1</f>
        <v>45608</v>
      </c>
      <c r="I60" s="1497"/>
      <c r="J60" s="1347"/>
      <c r="K60" s="1347"/>
      <c r="L60" s="1347"/>
      <c r="M60" s="1341"/>
      <c r="N60" s="1341"/>
      <c r="O60" s="1341"/>
      <c r="P60" s="1341"/>
      <c r="Q60" s="390"/>
      <c r="R60" s="1319"/>
      <c r="S60" s="1495"/>
      <c r="T60" s="1495"/>
      <c r="U60" s="1495"/>
      <c r="V60" s="1495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</row>
    <row r="61" spans="1:64" ht="15" customHeight="1">
      <c r="A61" s="451" t="s">
        <v>217</v>
      </c>
      <c r="B61" s="665" t="s">
        <v>178</v>
      </c>
      <c r="C61" s="440">
        <f>C53+1</f>
        <v>445</v>
      </c>
      <c r="D61" s="667" t="s">
        <v>201</v>
      </c>
      <c r="E61" s="565" t="s">
        <v>187</v>
      </c>
      <c r="F61" s="102">
        <f>SUM(F53+7)</f>
        <v>45606</v>
      </c>
      <c r="G61" s="103">
        <f t="shared" ref="G61" si="6">F61+1</f>
        <v>45607</v>
      </c>
      <c r="H61" s="281">
        <f>F61+1</f>
        <v>45607</v>
      </c>
      <c r="I61" s="1498"/>
      <c r="J61" s="1348"/>
      <c r="K61" s="1348"/>
      <c r="L61" s="1348"/>
      <c r="M61" s="1342"/>
      <c r="N61" s="1342"/>
      <c r="O61" s="1342"/>
      <c r="P61" s="1342"/>
      <c r="Q61" s="681"/>
      <c r="R61" s="1595"/>
      <c r="S61" s="1495"/>
      <c r="T61" s="1495"/>
      <c r="U61" s="1495"/>
      <c r="V61" s="1495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</row>
    <row r="62" spans="1:64">
      <c r="A62" s="542"/>
      <c r="B62" s="542" t="s">
        <v>149</v>
      </c>
      <c r="C62" s="542" t="s">
        <v>149</v>
      </c>
      <c r="D62" s="542" t="s">
        <v>149</v>
      </c>
      <c r="E62" s="542" t="s">
        <v>149</v>
      </c>
      <c r="F62" s="542"/>
      <c r="G62" s="542"/>
      <c r="H62" s="542"/>
      <c r="Q62" s="355"/>
    </row>
    <row r="63" spans="1:64" ht="15" customHeight="1">
      <c r="A63" s="447" t="s">
        <v>202</v>
      </c>
      <c r="B63" s="583" t="s">
        <v>168</v>
      </c>
      <c r="C63" s="282">
        <f>C55+1</f>
        <v>447</v>
      </c>
      <c r="D63" s="584" t="s">
        <v>169</v>
      </c>
      <c r="E63" s="562" t="s">
        <v>170</v>
      </c>
      <c r="F63" s="70">
        <f>F55+7</f>
        <v>45613</v>
      </c>
      <c r="G63" s="71">
        <f>F63+1</f>
        <v>45614</v>
      </c>
      <c r="H63" s="72">
        <f>F63+4</f>
        <v>45617</v>
      </c>
      <c r="I63" s="1330" t="s">
        <v>628</v>
      </c>
      <c r="J63" s="1496" t="s">
        <v>626</v>
      </c>
      <c r="K63" s="1496">
        <f>K55+1</f>
        <v>448</v>
      </c>
      <c r="L63" s="1496" t="str">
        <f>_xlfn.ARRAYTOTEXT(L55)</f>
        <v>A</v>
      </c>
      <c r="M63" s="1571">
        <f>SUM(M55+7)</f>
        <v>45621</v>
      </c>
      <c r="N63" s="1571">
        <f>SUM(M63+1)</f>
        <v>45622</v>
      </c>
      <c r="O63" s="1571">
        <f>M63+8</f>
        <v>45629</v>
      </c>
      <c r="P63" s="1571">
        <f>O63+4</f>
        <v>45633</v>
      </c>
      <c r="Q63" s="517"/>
      <c r="R63" s="1580"/>
      <c r="S63" s="1495"/>
      <c r="T63" s="1495"/>
      <c r="U63" s="1495"/>
      <c r="V63" s="1495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</row>
    <row r="64" spans="1:64" ht="15" customHeight="1">
      <c r="A64" s="448" t="s">
        <v>202</v>
      </c>
      <c r="B64" s="584" t="s">
        <v>168</v>
      </c>
      <c r="C64" s="282">
        <f>C56+1</f>
        <v>447</v>
      </c>
      <c r="D64" s="584" t="s">
        <v>169</v>
      </c>
      <c r="E64" s="563" t="s">
        <v>176</v>
      </c>
      <c r="F64" s="78">
        <f>F56+7</f>
        <v>45616</v>
      </c>
      <c r="G64" s="79">
        <f t="shared" ref="G64" si="7">F64+1</f>
        <v>45617</v>
      </c>
      <c r="H64" s="80">
        <f>F64+1</f>
        <v>45617</v>
      </c>
      <c r="I64" s="1331"/>
      <c r="J64" s="1497"/>
      <c r="K64" s="1497"/>
      <c r="L64" s="1497"/>
      <c r="M64" s="1572"/>
      <c r="N64" s="1572"/>
      <c r="O64" s="1572"/>
      <c r="P64" s="1572"/>
      <c r="Q64" s="516"/>
      <c r="R64" s="1195"/>
      <c r="S64" s="1495"/>
      <c r="T64" s="1495"/>
      <c r="U64" s="1495"/>
      <c r="V64" s="1495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</row>
    <row r="65" spans="1:64" ht="15" customHeight="1">
      <c r="A65" s="449" t="s">
        <v>228</v>
      </c>
      <c r="B65" s="587" t="s">
        <v>178</v>
      </c>
      <c r="C65" s="439">
        <f>C57+1</f>
        <v>444</v>
      </c>
      <c r="D65" s="588" t="s">
        <v>179</v>
      </c>
      <c r="E65" s="554" t="s">
        <v>180</v>
      </c>
      <c r="F65" s="89">
        <f>F57+7</f>
        <v>45613</v>
      </c>
      <c r="G65" s="90">
        <f>F65+1</f>
        <v>45614</v>
      </c>
      <c r="H65" s="91">
        <f>F65+4</f>
        <v>45617</v>
      </c>
      <c r="I65" s="1331"/>
      <c r="J65" s="1497"/>
      <c r="K65" s="1497"/>
      <c r="L65" s="1497"/>
      <c r="M65" s="1572"/>
      <c r="N65" s="1572"/>
      <c r="O65" s="1572"/>
      <c r="P65" s="1572"/>
      <c r="Q65" s="516"/>
      <c r="R65" s="1195"/>
      <c r="S65" s="1495"/>
      <c r="T65" s="1495"/>
      <c r="U65" s="1495"/>
      <c r="V65" s="1495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</row>
    <row r="66" spans="1:64" ht="15" customHeight="1">
      <c r="A66" s="494" t="s">
        <v>229</v>
      </c>
      <c r="B66" s="588" t="s">
        <v>182</v>
      </c>
      <c r="C66" s="439">
        <f>C58+1</f>
        <v>445</v>
      </c>
      <c r="D66" s="588" t="s">
        <v>179</v>
      </c>
      <c r="E66" s="554" t="s">
        <v>180</v>
      </c>
      <c r="F66" s="89">
        <f>F58+7</f>
        <v>45614</v>
      </c>
      <c r="G66" s="90">
        <f>F66+1</f>
        <v>45615</v>
      </c>
      <c r="H66" s="91">
        <f>F66+2</f>
        <v>45616</v>
      </c>
      <c r="I66" s="1331"/>
      <c r="J66" s="1497"/>
      <c r="K66" s="1497"/>
      <c r="L66" s="1497"/>
      <c r="M66" s="1572"/>
      <c r="N66" s="1572"/>
      <c r="O66" s="1572"/>
      <c r="P66" s="1572"/>
      <c r="Q66" s="516">
        <f>P63+4</f>
        <v>45637</v>
      </c>
      <c r="R66" s="1195"/>
      <c r="S66" s="1495"/>
      <c r="T66" s="1495"/>
      <c r="U66" s="1495"/>
      <c r="V66" s="1495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</row>
    <row r="67" spans="1:64" ht="15" customHeight="1">
      <c r="A67" s="449" t="s">
        <v>213</v>
      </c>
      <c r="B67" s="587" t="s">
        <v>184</v>
      </c>
      <c r="C67" s="439">
        <f>C59+1</f>
        <v>447</v>
      </c>
      <c r="D67" s="588" t="s">
        <v>169</v>
      </c>
      <c r="E67" s="554" t="s">
        <v>180</v>
      </c>
      <c r="F67" s="89">
        <f>F59+7</f>
        <v>45618</v>
      </c>
      <c r="G67" s="90">
        <f>F67+1</f>
        <v>45619</v>
      </c>
      <c r="H67" s="89">
        <f>F67+2</f>
        <v>45620</v>
      </c>
      <c r="I67" s="1331"/>
      <c r="J67" s="1497"/>
      <c r="K67" s="1497"/>
      <c r="L67" s="1497"/>
      <c r="M67" s="1572"/>
      <c r="N67" s="1572"/>
      <c r="O67" s="1572"/>
      <c r="P67" s="1572"/>
      <c r="Q67" s="516"/>
      <c r="R67" s="1195"/>
      <c r="S67" s="1495"/>
      <c r="T67" s="1495"/>
      <c r="U67" s="1495"/>
      <c r="V67" s="1495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</row>
    <row r="68" spans="1:64" ht="15" customHeight="1">
      <c r="A68" s="450" t="s">
        <v>199</v>
      </c>
      <c r="B68" s="589" t="s">
        <v>186</v>
      </c>
      <c r="C68" s="440">
        <f>C60+1</f>
        <v>447</v>
      </c>
      <c r="D68" s="590" t="s">
        <v>169</v>
      </c>
      <c r="E68" s="564" t="s">
        <v>187</v>
      </c>
      <c r="F68" s="96">
        <f>SUM(F60+7)</f>
        <v>45614</v>
      </c>
      <c r="G68" s="97">
        <f>F68</f>
        <v>45614</v>
      </c>
      <c r="H68" s="98">
        <f>F68+1</f>
        <v>45615</v>
      </c>
      <c r="I68" s="1331"/>
      <c r="J68" s="1497"/>
      <c r="K68" s="1497"/>
      <c r="L68" s="1497"/>
      <c r="M68" s="1572"/>
      <c r="N68" s="1572"/>
      <c r="O68" s="1572"/>
      <c r="P68" s="1572"/>
      <c r="Q68" s="516"/>
      <c r="R68" s="1195"/>
      <c r="S68" s="1495"/>
      <c r="T68" s="1495"/>
      <c r="U68" s="1495"/>
      <c r="V68" s="1495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</row>
    <row r="69" spans="1:64">
      <c r="A69" s="451" t="s">
        <v>230</v>
      </c>
      <c r="B69" s="589" t="s">
        <v>184</v>
      </c>
      <c r="C69" s="440">
        <f>C61+1</f>
        <v>446</v>
      </c>
      <c r="D69" s="590" t="s">
        <v>201</v>
      </c>
      <c r="E69" s="565" t="s">
        <v>187</v>
      </c>
      <c r="F69" s="102">
        <f>SUM(F61+7)</f>
        <v>45613</v>
      </c>
      <c r="G69" s="103">
        <f t="shared" ref="G69" si="8">F69+1</f>
        <v>45614</v>
      </c>
      <c r="H69" s="281">
        <f>F69+1</f>
        <v>45614</v>
      </c>
      <c r="I69" s="1332"/>
      <c r="J69" s="1498"/>
      <c r="K69" s="1498"/>
      <c r="L69" s="1498"/>
      <c r="M69" s="1573"/>
      <c r="N69" s="1573"/>
      <c r="O69" s="1573"/>
      <c r="P69" s="1573"/>
      <c r="Q69" s="518"/>
      <c r="R69" s="1581"/>
      <c r="S69" s="1495"/>
      <c r="T69" s="1495"/>
      <c r="U69" s="1495"/>
      <c r="V69" s="1495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</row>
    <row r="70" spans="1:64">
      <c r="A70" s="556"/>
      <c r="B70" s="557" t="s">
        <v>149</v>
      </c>
      <c r="C70" s="557" t="s">
        <v>149</v>
      </c>
      <c r="D70" s="557" t="s">
        <v>149</v>
      </c>
      <c r="E70" s="557" t="s">
        <v>149</v>
      </c>
      <c r="F70" s="557"/>
      <c r="G70" s="557"/>
      <c r="H70" s="557"/>
      <c r="I70" s="38"/>
      <c r="J70" s="39"/>
      <c r="K70" s="39"/>
      <c r="L70" s="39"/>
      <c r="M70" s="242"/>
      <c r="N70" s="242"/>
      <c r="O70" s="242"/>
      <c r="P70" s="242"/>
      <c r="Q70" s="390"/>
      <c r="R70" s="242"/>
      <c r="S70" s="124"/>
      <c r="T70" s="124"/>
      <c r="U70" s="124"/>
      <c r="V70" s="124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</row>
    <row r="71" spans="1:64">
      <c r="A71" s="447" t="s">
        <v>207</v>
      </c>
      <c r="B71" s="583" t="s">
        <v>168</v>
      </c>
      <c r="C71" s="282">
        <f>C63+1</f>
        <v>448</v>
      </c>
      <c r="D71" s="584" t="s">
        <v>169</v>
      </c>
      <c r="E71" s="562" t="s">
        <v>170</v>
      </c>
      <c r="F71" s="70">
        <f>F63+7</f>
        <v>45620</v>
      </c>
      <c r="G71" s="71">
        <f>F71+1</f>
        <v>45621</v>
      </c>
      <c r="H71" s="72">
        <f>F71+4</f>
        <v>45624</v>
      </c>
      <c r="I71" s="1330" t="s">
        <v>629</v>
      </c>
      <c r="J71" s="1496" t="s">
        <v>626</v>
      </c>
      <c r="K71" s="1496">
        <f>K63+1</f>
        <v>449</v>
      </c>
      <c r="L71" s="1496" t="str">
        <f>_xlfn.ARRAYTOTEXT(L63)</f>
        <v>A</v>
      </c>
      <c r="M71" s="1571">
        <f>SUM(M63+7)</f>
        <v>45628</v>
      </c>
      <c r="N71" s="1571">
        <f>SUM(M71+1)</f>
        <v>45629</v>
      </c>
      <c r="O71" s="1571">
        <f>M71+8</f>
        <v>45636</v>
      </c>
      <c r="P71" s="1571">
        <f>O71+4</f>
        <v>45640</v>
      </c>
      <c r="Q71" s="517"/>
      <c r="R71" s="1580"/>
      <c r="S71" s="124"/>
      <c r="T71" s="124"/>
      <c r="U71" s="124"/>
      <c r="V71" s="124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</row>
    <row r="72" spans="1:64">
      <c r="A72" s="448" t="s">
        <v>207</v>
      </c>
      <c r="B72" s="584" t="s">
        <v>168</v>
      </c>
      <c r="C72" s="282">
        <f>C64+1</f>
        <v>448</v>
      </c>
      <c r="D72" s="584" t="s">
        <v>169</v>
      </c>
      <c r="E72" s="563" t="s">
        <v>176</v>
      </c>
      <c r="F72" s="78">
        <f>F64+7</f>
        <v>45623</v>
      </c>
      <c r="G72" s="79">
        <f t="shared" ref="G72" si="9">F72+1</f>
        <v>45624</v>
      </c>
      <c r="H72" s="80">
        <f>F72+1</f>
        <v>45624</v>
      </c>
      <c r="I72" s="1331"/>
      <c r="J72" s="1497"/>
      <c r="K72" s="1497"/>
      <c r="L72" s="1497"/>
      <c r="M72" s="1572"/>
      <c r="N72" s="1572"/>
      <c r="O72" s="1572"/>
      <c r="P72" s="1572"/>
      <c r="Q72" s="516"/>
      <c r="R72" s="1195"/>
      <c r="S72" s="124"/>
      <c r="T72" s="124"/>
      <c r="U72" s="124"/>
      <c r="V72" s="124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</row>
    <row r="73" spans="1:64">
      <c r="A73" s="449" t="s">
        <v>177</v>
      </c>
      <c r="B73" s="587" t="s">
        <v>178</v>
      </c>
      <c r="C73" s="439">
        <f>C65+1</f>
        <v>445</v>
      </c>
      <c r="D73" s="588" t="s">
        <v>179</v>
      </c>
      <c r="E73" s="554" t="s">
        <v>180</v>
      </c>
      <c r="F73" s="89">
        <f>F65+7</f>
        <v>45620</v>
      </c>
      <c r="G73" s="90">
        <f>F73+1</f>
        <v>45621</v>
      </c>
      <c r="H73" s="91">
        <f>F73+4</f>
        <v>45624</v>
      </c>
      <c r="I73" s="1331"/>
      <c r="J73" s="1497"/>
      <c r="K73" s="1497"/>
      <c r="L73" s="1497"/>
      <c r="M73" s="1572"/>
      <c r="N73" s="1572"/>
      <c r="O73" s="1572"/>
      <c r="P73" s="1572"/>
      <c r="Q73" s="516"/>
      <c r="R73" s="1195"/>
      <c r="S73" s="124"/>
      <c r="T73" s="124"/>
      <c r="U73" s="124"/>
      <c r="V73" s="124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</row>
    <row r="74" spans="1:64">
      <c r="A74" s="494" t="s">
        <v>232</v>
      </c>
      <c r="B74" s="588" t="s">
        <v>182</v>
      </c>
      <c r="C74" s="439">
        <f>C66+1</f>
        <v>446</v>
      </c>
      <c r="D74" s="588" t="s">
        <v>179</v>
      </c>
      <c r="E74" s="554" t="s">
        <v>180</v>
      </c>
      <c r="F74" s="89">
        <f>F66+7</f>
        <v>45621</v>
      </c>
      <c r="G74" s="90">
        <f>F74+1</f>
        <v>45622</v>
      </c>
      <c r="H74" s="91">
        <f>F74+2</f>
        <v>45623</v>
      </c>
      <c r="I74" s="1331"/>
      <c r="J74" s="1497"/>
      <c r="K74" s="1497"/>
      <c r="L74" s="1497"/>
      <c r="M74" s="1572"/>
      <c r="N74" s="1572"/>
      <c r="O74" s="1572"/>
      <c r="P74" s="1572"/>
      <c r="Q74" s="516">
        <f>P71+4</f>
        <v>45644</v>
      </c>
      <c r="R74" s="1195"/>
      <c r="S74" s="124"/>
      <c r="T74" s="124"/>
      <c r="U74" s="124"/>
      <c r="V74" s="124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</row>
    <row r="75" spans="1:64">
      <c r="A75" s="449" t="s">
        <v>219</v>
      </c>
      <c r="B75" s="587" t="s">
        <v>184</v>
      </c>
      <c r="C75" s="439">
        <f>C67+1</f>
        <v>448</v>
      </c>
      <c r="D75" s="588" t="s">
        <v>169</v>
      </c>
      <c r="E75" s="554" t="s">
        <v>180</v>
      </c>
      <c r="F75" s="89">
        <f>F67+7</f>
        <v>45625</v>
      </c>
      <c r="G75" s="90">
        <f>F75+1</f>
        <v>45626</v>
      </c>
      <c r="H75" s="89">
        <f>F75+2</f>
        <v>45627</v>
      </c>
      <c r="I75" s="1331"/>
      <c r="J75" s="1497"/>
      <c r="K75" s="1497"/>
      <c r="L75" s="1497"/>
      <c r="M75" s="1572"/>
      <c r="N75" s="1572"/>
      <c r="O75" s="1572"/>
      <c r="P75" s="1572"/>
      <c r="Q75" s="516"/>
      <c r="R75" s="1195"/>
      <c r="S75" s="124"/>
      <c r="T75" s="124"/>
      <c r="U75" s="124"/>
      <c r="V75" s="124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</row>
    <row r="76" spans="1:64">
      <c r="A76" s="450" t="s">
        <v>233</v>
      </c>
      <c r="B76" s="589" t="s">
        <v>186</v>
      </c>
      <c r="C76" s="440">
        <f>C68+1</f>
        <v>448</v>
      </c>
      <c r="D76" s="590" t="s">
        <v>169</v>
      </c>
      <c r="E76" s="564" t="s">
        <v>187</v>
      </c>
      <c r="F76" s="96">
        <f>SUM(F68+7)</f>
        <v>45621</v>
      </c>
      <c r="G76" s="97">
        <f>F76</f>
        <v>45621</v>
      </c>
      <c r="H76" s="98">
        <f>F76+1</f>
        <v>45622</v>
      </c>
      <c r="I76" s="1331"/>
      <c r="J76" s="1497"/>
      <c r="K76" s="1497"/>
      <c r="L76" s="1497"/>
      <c r="M76" s="1572"/>
      <c r="N76" s="1572"/>
      <c r="O76" s="1572"/>
      <c r="P76" s="1572"/>
      <c r="Q76" s="516"/>
      <c r="R76" s="1195"/>
      <c r="S76" s="124"/>
      <c r="T76" s="124"/>
      <c r="U76" s="124"/>
      <c r="V76" s="124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</row>
    <row r="77" spans="1:64">
      <c r="A77" s="451" t="s">
        <v>198</v>
      </c>
      <c r="B77" s="589" t="s">
        <v>184</v>
      </c>
      <c r="C77" s="440">
        <f>C69+1</f>
        <v>447</v>
      </c>
      <c r="D77" s="590" t="s">
        <v>201</v>
      </c>
      <c r="E77" s="565" t="s">
        <v>187</v>
      </c>
      <c r="F77" s="102">
        <f>SUM(F69+7)</f>
        <v>45620</v>
      </c>
      <c r="G77" s="103">
        <f t="shared" ref="G77" si="10">F77+1</f>
        <v>45621</v>
      </c>
      <c r="H77" s="281">
        <f>F77+1</f>
        <v>45621</v>
      </c>
      <c r="I77" s="1331"/>
      <c r="J77" s="1498"/>
      <c r="K77" s="1498"/>
      <c r="L77" s="1498"/>
      <c r="M77" s="1573"/>
      <c r="N77" s="1573"/>
      <c r="O77" s="1573"/>
      <c r="P77" s="1573"/>
      <c r="Q77" s="518"/>
      <c r="R77" s="1581"/>
      <c r="S77" s="124"/>
      <c r="T77" s="124"/>
      <c r="U77" s="124"/>
      <c r="V77" s="124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</row>
    <row r="78" spans="1:64">
      <c r="A78" s="104"/>
      <c r="B78" s="94"/>
      <c r="C78" s="94"/>
      <c r="D78" s="94"/>
      <c r="E78" s="94"/>
      <c r="F78" s="96"/>
      <c r="G78" s="96"/>
      <c r="H78" s="96"/>
      <c r="I78" s="721"/>
      <c r="J78" s="39"/>
      <c r="K78" s="39"/>
      <c r="L78" s="39"/>
      <c r="M78" s="242"/>
      <c r="N78" s="242"/>
      <c r="O78" s="242"/>
      <c r="P78" s="242"/>
      <c r="Q78" s="390"/>
      <c r="R78" s="242"/>
      <c r="S78" s="124"/>
      <c r="T78" s="124"/>
      <c r="U78" s="124"/>
      <c r="V78" s="124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</row>
    <row r="79" spans="1:64">
      <c r="A79" s="447" t="s">
        <v>175</v>
      </c>
      <c r="B79" s="282" t="s">
        <v>168</v>
      </c>
      <c r="C79" s="282">
        <f>C71+1</f>
        <v>449</v>
      </c>
      <c r="D79" s="282" t="s">
        <v>169</v>
      </c>
      <c r="E79" s="69" t="s">
        <v>170</v>
      </c>
      <c r="F79" s="70">
        <f>F71+7</f>
        <v>45627</v>
      </c>
      <c r="G79" s="71">
        <f>F79+1</f>
        <v>45628</v>
      </c>
      <c r="H79" s="72">
        <f>F79+4</f>
        <v>45631</v>
      </c>
      <c r="I79" s="1313" t="s">
        <v>630</v>
      </c>
      <c r="J79" s="1496" t="s">
        <v>626</v>
      </c>
      <c r="K79" s="1552">
        <f>K71+1</f>
        <v>450</v>
      </c>
      <c r="L79" s="1496" t="str">
        <f>_xlfn.ARRAYTOTEXT(L71)</f>
        <v>A</v>
      </c>
      <c r="M79" s="1584">
        <f>SUM(M71+7)</f>
        <v>45635</v>
      </c>
      <c r="N79" s="1571">
        <f>SUM(M79+1)</f>
        <v>45636</v>
      </c>
      <c r="O79" s="1584">
        <f>M79+8</f>
        <v>45643</v>
      </c>
      <c r="P79" s="1571">
        <f>O79+4</f>
        <v>45647</v>
      </c>
      <c r="Q79" s="682"/>
      <c r="R79" s="1580"/>
      <c r="S79" s="124"/>
      <c r="T79" s="124"/>
      <c r="U79" s="124"/>
      <c r="V79" s="124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</row>
    <row r="80" spans="1:64">
      <c r="A80" s="448" t="s">
        <v>175</v>
      </c>
      <c r="B80" s="282" t="s">
        <v>168</v>
      </c>
      <c r="C80" s="282">
        <f>C72+1</f>
        <v>449</v>
      </c>
      <c r="D80" s="282" t="s">
        <v>169</v>
      </c>
      <c r="E80" s="77" t="s">
        <v>176</v>
      </c>
      <c r="F80" s="78">
        <f>F72+7</f>
        <v>45630</v>
      </c>
      <c r="G80" s="79">
        <f>F80+1</f>
        <v>45631</v>
      </c>
      <c r="H80" s="80">
        <f>F80+4</f>
        <v>45634</v>
      </c>
      <c r="I80" s="1313"/>
      <c r="J80" s="1497"/>
      <c r="K80" s="1515"/>
      <c r="L80" s="1497"/>
      <c r="M80" s="1585"/>
      <c r="N80" s="1572"/>
      <c r="O80" s="1585"/>
      <c r="P80" s="1572"/>
      <c r="Q80" s="390"/>
      <c r="R80" s="1195"/>
      <c r="S80" s="124"/>
      <c r="T80" s="124"/>
      <c r="U80" s="124"/>
      <c r="V80" s="124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</row>
    <row r="81" spans="1:64">
      <c r="A81" s="449" t="s">
        <v>196</v>
      </c>
      <c r="B81" s="439" t="s">
        <v>178</v>
      </c>
      <c r="C81" s="439">
        <f>C73+1</f>
        <v>446</v>
      </c>
      <c r="D81" s="439" t="s">
        <v>179</v>
      </c>
      <c r="E81" s="88" t="s">
        <v>180</v>
      </c>
      <c r="F81" s="89">
        <f>F73+7</f>
        <v>45627</v>
      </c>
      <c r="G81" s="90">
        <f>F81+1</f>
        <v>45628</v>
      </c>
      <c r="H81" s="91">
        <f>F81+4</f>
        <v>45631</v>
      </c>
      <c r="I81" s="1313"/>
      <c r="J81" s="1497"/>
      <c r="K81" s="1515"/>
      <c r="L81" s="1497"/>
      <c r="M81" s="1585"/>
      <c r="N81" s="1572"/>
      <c r="O81" s="1585"/>
      <c r="P81" s="1572"/>
      <c r="Q81" s="390"/>
      <c r="R81" s="1195"/>
      <c r="S81" s="124"/>
      <c r="T81" s="124"/>
      <c r="U81" s="124"/>
      <c r="V81" s="124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</row>
    <row r="82" spans="1:64">
      <c r="A82" s="494" t="s">
        <v>631</v>
      </c>
      <c r="B82" s="439" t="s">
        <v>182</v>
      </c>
      <c r="C82" s="439">
        <f>C74+1</f>
        <v>447</v>
      </c>
      <c r="D82" s="439" t="s">
        <v>179</v>
      </c>
      <c r="E82" s="88" t="s">
        <v>180</v>
      </c>
      <c r="F82" s="89">
        <f>F74+7</f>
        <v>45628</v>
      </c>
      <c r="G82" s="90">
        <f>F82+1</f>
        <v>45629</v>
      </c>
      <c r="H82" s="91">
        <f>F82+4</f>
        <v>45632</v>
      </c>
      <c r="I82" s="1313"/>
      <c r="J82" s="1497"/>
      <c r="K82" s="1515"/>
      <c r="L82" s="1497"/>
      <c r="M82" s="1585"/>
      <c r="N82" s="1572"/>
      <c r="O82" s="1585"/>
      <c r="P82" s="1572"/>
      <c r="Q82" s="390">
        <f>P79+4</f>
        <v>45651</v>
      </c>
      <c r="R82" s="1195"/>
      <c r="S82" s="124"/>
      <c r="T82" s="124"/>
      <c r="U82" s="124"/>
      <c r="V82" s="124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</row>
    <row r="83" spans="1:64">
      <c r="A83" s="449" t="s">
        <v>224</v>
      </c>
      <c r="B83" s="439" t="s">
        <v>184</v>
      </c>
      <c r="C83" s="439">
        <f>C75+1</f>
        <v>449</v>
      </c>
      <c r="D83" s="439" t="s">
        <v>169</v>
      </c>
      <c r="E83" s="88" t="s">
        <v>180</v>
      </c>
      <c r="F83" s="89">
        <f>F75+7</f>
        <v>45632</v>
      </c>
      <c r="G83" s="90">
        <f>F83+1</f>
        <v>45633</v>
      </c>
      <c r="H83" s="89">
        <f>F83+2</f>
        <v>45634</v>
      </c>
      <c r="I83" s="1313"/>
      <c r="J83" s="1497"/>
      <c r="K83" s="1515"/>
      <c r="L83" s="1497"/>
      <c r="M83" s="1585"/>
      <c r="N83" s="1572"/>
      <c r="O83" s="1585"/>
      <c r="P83" s="1572"/>
      <c r="Q83" s="390"/>
      <c r="R83" s="1195"/>
      <c r="S83" s="124"/>
      <c r="T83" s="124"/>
      <c r="U83" s="124"/>
      <c r="V83" s="124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</row>
    <row r="84" spans="1:64">
      <c r="A84" s="450" t="s">
        <v>611</v>
      </c>
      <c r="B84" s="440" t="s">
        <v>186</v>
      </c>
      <c r="C84" s="440">
        <f>C76+1</f>
        <v>449</v>
      </c>
      <c r="D84" s="440" t="s">
        <v>169</v>
      </c>
      <c r="E84" s="95" t="s">
        <v>187</v>
      </c>
      <c r="F84" s="96">
        <f>SUM(F76+7)</f>
        <v>45628</v>
      </c>
      <c r="G84" s="97">
        <f>F84</f>
        <v>45628</v>
      </c>
      <c r="H84" s="98">
        <f>F84+1</f>
        <v>45629</v>
      </c>
      <c r="I84" s="1313"/>
      <c r="J84" s="1497"/>
      <c r="K84" s="1515"/>
      <c r="L84" s="1497"/>
      <c r="M84" s="1585"/>
      <c r="N84" s="1572"/>
      <c r="O84" s="1585"/>
      <c r="P84" s="1572"/>
      <c r="Q84" s="390"/>
      <c r="R84" s="1195"/>
      <c r="S84" s="124"/>
      <c r="T84" s="124"/>
      <c r="U84" s="124"/>
      <c r="V84" s="124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</row>
    <row r="85" spans="1:64">
      <c r="A85" s="451" t="s">
        <v>189</v>
      </c>
      <c r="B85" s="440" t="s">
        <v>184</v>
      </c>
      <c r="C85" s="440">
        <f>C77+1</f>
        <v>448</v>
      </c>
      <c r="D85" s="440" t="s">
        <v>201</v>
      </c>
      <c r="E85" s="101" t="s">
        <v>187</v>
      </c>
      <c r="F85" s="102">
        <f>SUM(F77+7)</f>
        <v>45627</v>
      </c>
      <c r="G85" s="103">
        <f t="shared" ref="G85" si="11">F85+1</f>
        <v>45628</v>
      </c>
      <c r="H85" s="281">
        <f>F85+1</f>
        <v>45628</v>
      </c>
      <c r="I85" s="1314"/>
      <c r="J85" s="1498"/>
      <c r="K85" s="1516"/>
      <c r="L85" s="1498"/>
      <c r="M85" s="1586"/>
      <c r="N85" s="1573"/>
      <c r="O85" s="1586"/>
      <c r="P85" s="1573"/>
      <c r="Q85" s="681"/>
      <c r="R85" s="1581"/>
      <c r="S85" s="124"/>
      <c r="T85" s="124"/>
      <c r="U85" s="124"/>
      <c r="V85" s="124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</row>
    <row r="87" spans="1:64">
      <c r="A87" s="512" t="s">
        <v>234</v>
      </c>
      <c r="B87" s="513"/>
      <c r="C87" s="513"/>
      <c r="D87" s="513" t="s">
        <v>149</v>
      </c>
      <c r="E87" s="514" t="s">
        <v>149</v>
      </c>
      <c r="F87" s="513" t="s">
        <v>149</v>
      </c>
      <c r="G87" s="513" t="s">
        <v>149</v>
      </c>
      <c r="H87" s="513" t="s">
        <v>149</v>
      </c>
      <c r="I87" s="513" t="s">
        <v>149</v>
      </c>
      <c r="J87" s="513" t="s">
        <v>149</v>
      </c>
      <c r="K87" s="513" t="s">
        <v>149</v>
      </c>
      <c r="L87" s="513" t="s">
        <v>149</v>
      </c>
      <c r="M87" s="513" t="s">
        <v>149</v>
      </c>
      <c r="N87" s="513" t="s">
        <v>149</v>
      </c>
      <c r="O87" s="513" t="s">
        <v>149</v>
      </c>
      <c r="P87" s="513" t="s">
        <v>149</v>
      </c>
      <c r="Q87" s="513" t="s">
        <v>149</v>
      </c>
      <c r="R87" s="515" t="s">
        <v>149</v>
      </c>
    </row>
    <row r="88" spans="1:64" ht="3" customHeight="1">
      <c r="A88" s="515" t="s">
        <v>149</v>
      </c>
      <c r="B88" s="515" t="s">
        <v>149</v>
      </c>
      <c r="C88" s="515" t="s">
        <v>149</v>
      </c>
      <c r="D88" s="515" t="s">
        <v>149</v>
      </c>
      <c r="E88" s="514" t="s">
        <v>149</v>
      </c>
      <c r="F88" s="515" t="s">
        <v>149</v>
      </c>
      <c r="G88" s="515" t="s">
        <v>149</v>
      </c>
      <c r="H88" s="515" t="s">
        <v>149</v>
      </c>
      <c r="I88" s="515" t="s">
        <v>149</v>
      </c>
      <c r="J88" s="515" t="s">
        <v>149</v>
      </c>
      <c r="K88" s="515" t="s">
        <v>149</v>
      </c>
      <c r="L88" s="515" t="s">
        <v>149</v>
      </c>
      <c r="M88" s="515" t="s">
        <v>149</v>
      </c>
      <c r="N88" s="515" t="s">
        <v>149</v>
      </c>
      <c r="O88" s="515" t="s">
        <v>149</v>
      </c>
      <c r="P88" s="515" t="s">
        <v>149</v>
      </c>
      <c r="Q88" s="515" t="s">
        <v>149</v>
      </c>
      <c r="R88" s="515" t="s">
        <v>149</v>
      </c>
    </row>
    <row r="89" spans="1:64">
      <c r="A89" s="988" t="s">
        <v>235</v>
      </c>
      <c r="B89" s="989"/>
      <c r="C89" s="989"/>
      <c r="D89" s="989"/>
      <c r="E89" s="989"/>
      <c r="F89" s="990"/>
      <c r="G89" s="2178" t="s">
        <v>236</v>
      </c>
      <c r="H89" s="2179"/>
      <c r="I89" s="2179"/>
      <c r="J89" s="2179"/>
      <c r="K89" s="2179"/>
      <c r="L89" s="2179"/>
      <c r="M89" s="2179"/>
      <c r="N89" s="2179"/>
      <c r="O89" s="2179"/>
      <c r="P89" s="2179"/>
      <c r="Q89" s="2179"/>
      <c r="R89" s="2192"/>
    </row>
    <row r="90" spans="1:64" ht="15" customHeight="1">
      <c r="A90" s="985" t="s">
        <v>632</v>
      </c>
      <c r="B90" s="986"/>
      <c r="C90" s="986"/>
      <c r="D90" s="986"/>
      <c r="E90" s="986"/>
      <c r="F90" s="987"/>
      <c r="G90" s="1582" t="s">
        <v>633</v>
      </c>
      <c r="H90" s="1022"/>
      <c r="I90" s="1022"/>
      <c r="J90" s="1022"/>
      <c r="K90" s="1022"/>
      <c r="L90" s="1022"/>
      <c r="M90" s="1022"/>
      <c r="N90" s="1022"/>
      <c r="O90" s="1022"/>
      <c r="P90" s="1022"/>
      <c r="Q90" s="1022"/>
      <c r="R90" s="1583"/>
    </row>
    <row r="91" spans="1:64">
      <c r="A91" s="2188" t="s">
        <v>149</v>
      </c>
      <c r="B91" s="2189"/>
      <c r="C91" s="2189"/>
      <c r="D91" s="2189"/>
      <c r="E91" s="2189"/>
      <c r="F91" s="2190"/>
      <c r="G91" s="2210" t="s">
        <v>149</v>
      </c>
      <c r="H91" s="2211"/>
      <c r="I91" s="2211"/>
      <c r="J91" s="2211"/>
      <c r="K91" s="2211"/>
      <c r="L91" s="2211"/>
      <c r="M91" s="2211"/>
      <c r="N91" s="2211"/>
      <c r="O91" s="2211"/>
      <c r="P91" s="2211"/>
      <c r="Q91" s="2211"/>
      <c r="R91" s="2212"/>
    </row>
    <row r="92" spans="1:64">
      <c r="A92" s="2188" t="s">
        <v>149</v>
      </c>
      <c r="B92" s="2189"/>
      <c r="C92" s="2189"/>
      <c r="D92" s="2189"/>
      <c r="E92" s="2189"/>
      <c r="F92" s="2190"/>
      <c r="G92" s="1577" t="s">
        <v>149</v>
      </c>
      <c r="H92" s="1578"/>
      <c r="I92" s="1578"/>
      <c r="J92" s="1578"/>
      <c r="K92" s="1578"/>
      <c r="L92" s="1578"/>
      <c r="M92" s="1578"/>
      <c r="N92" s="1578"/>
      <c r="O92" s="1578"/>
      <c r="P92" s="1578"/>
      <c r="Q92" s="1578"/>
      <c r="R92" s="1579"/>
    </row>
  </sheetData>
  <mergeCells count="116">
    <mergeCell ref="J15:J21"/>
    <mergeCell ref="K15:K21"/>
    <mergeCell ref="L15:L21"/>
    <mergeCell ref="M15:M21"/>
    <mergeCell ref="N15:N21"/>
    <mergeCell ref="P15:P21"/>
    <mergeCell ref="L39:L45"/>
    <mergeCell ref="M39:M45"/>
    <mergeCell ref="I39:I45"/>
    <mergeCell ref="J39:J45"/>
    <mergeCell ref="K39:K45"/>
    <mergeCell ref="I23:I29"/>
    <mergeCell ref="J23:J29"/>
    <mergeCell ref="K23:K29"/>
    <mergeCell ref="L23:L29"/>
    <mergeCell ref="M23:M29"/>
    <mergeCell ref="N23:N29"/>
    <mergeCell ref="P23:P29"/>
    <mergeCell ref="I31:I37"/>
    <mergeCell ref="J31:J37"/>
    <mergeCell ref="R23:R29"/>
    <mergeCell ref="A4:I4"/>
    <mergeCell ref="A5:A6"/>
    <mergeCell ref="B5:D6"/>
    <mergeCell ref="E5:E6"/>
    <mergeCell ref="F5:G5"/>
    <mergeCell ref="I5:I6"/>
    <mergeCell ref="N55:N61"/>
    <mergeCell ref="O55:O61"/>
    <mergeCell ref="P55:P61"/>
    <mergeCell ref="L47:L53"/>
    <mergeCell ref="I7:I13"/>
    <mergeCell ref="J7:J13"/>
    <mergeCell ref="K7:K13"/>
    <mergeCell ref="L7:L13"/>
    <mergeCell ref="M7:M13"/>
    <mergeCell ref="N7:N13"/>
    <mergeCell ref="P7:P13"/>
    <mergeCell ref="I47:I53"/>
    <mergeCell ref="J47:J53"/>
    <mergeCell ref="K47:K53"/>
    <mergeCell ref="N31:N37"/>
    <mergeCell ref="P31:P37"/>
    <mergeCell ref="I15:I21"/>
    <mergeCell ref="J5:L6"/>
    <mergeCell ref="M5:N5"/>
    <mergeCell ref="O5:Q5"/>
    <mergeCell ref="R5:R6"/>
    <mergeCell ref="R55:R61"/>
    <mergeCell ref="Q7:Q13"/>
    <mergeCell ref="R7:R13"/>
    <mergeCell ref="Q15:Q21"/>
    <mergeCell ref="Q47:Q53"/>
    <mergeCell ref="R47:R53"/>
    <mergeCell ref="Q31:Q37"/>
    <mergeCell ref="R31:R37"/>
    <mergeCell ref="K31:K37"/>
    <mergeCell ref="L31:L37"/>
    <mergeCell ref="M31:M37"/>
    <mergeCell ref="N39:N45"/>
    <mergeCell ref="P39:P45"/>
    <mergeCell ref="Q39:Q45"/>
    <mergeCell ref="R15:R21"/>
    <mergeCell ref="R39:R45"/>
    <mergeCell ref="M47:M53"/>
    <mergeCell ref="N47:N53"/>
    <mergeCell ref="P47:P53"/>
    <mergeCell ref="Q23:Q29"/>
    <mergeCell ref="S55:S61"/>
    <mergeCell ref="T55:T61"/>
    <mergeCell ref="U55:U61"/>
    <mergeCell ref="V55:V61"/>
    <mergeCell ref="S63:S69"/>
    <mergeCell ref="T63:T69"/>
    <mergeCell ref="U63:U69"/>
    <mergeCell ref="V63:V69"/>
    <mergeCell ref="A90:F90"/>
    <mergeCell ref="G90:R90"/>
    <mergeCell ref="I55:I61"/>
    <mergeCell ref="J55:J61"/>
    <mergeCell ref="K55:K61"/>
    <mergeCell ref="L55:L61"/>
    <mergeCell ref="M55:M61"/>
    <mergeCell ref="R79:R85"/>
    <mergeCell ref="L79:L85"/>
    <mergeCell ref="M79:M85"/>
    <mergeCell ref="N79:N85"/>
    <mergeCell ref="O79:O85"/>
    <mergeCell ref="P79:P85"/>
    <mergeCell ref="N71:N77"/>
    <mergeCell ref="O71:O77"/>
    <mergeCell ref="P71:P77"/>
    <mergeCell ref="A91:F91"/>
    <mergeCell ref="G91:R91"/>
    <mergeCell ref="A92:F92"/>
    <mergeCell ref="G92:R92"/>
    <mergeCell ref="A89:F89"/>
    <mergeCell ref="G89:R89"/>
    <mergeCell ref="N63:N69"/>
    <mergeCell ref="O63:O69"/>
    <mergeCell ref="P63:P69"/>
    <mergeCell ref="R63:R69"/>
    <mergeCell ref="I79:I85"/>
    <mergeCell ref="J79:J85"/>
    <mergeCell ref="K79:K85"/>
    <mergeCell ref="I71:I77"/>
    <mergeCell ref="J71:J77"/>
    <mergeCell ref="K71:K77"/>
    <mergeCell ref="L71:L77"/>
    <mergeCell ref="M71:M77"/>
    <mergeCell ref="I63:I69"/>
    <mergeCell ref="J63:J69"/>
    <mergeCell ref="K63:K69"/>
    <mergeCell ref="L63:L69"/>
    <mergeCell ref="R71:R77"/>
    <mergeCell ref="M63:M69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3841F-A9BF-4A97-AC3E-94B986416208}">
  <dimension ref="A1:BM84"/>
  <sheetViews>
    <sheetView workbookViewId="0">
      <selection activeCell="J30" sqref="J30:L36"/>
    </sheetView>
  </sheetViews>
  <sheetFormatPr defaultRowHeight="15"/>
  <cols>
    <col min="1" max="1" width="46.140625" customWidth="1"/>
    <col min="9" max="9" width="29.140625" customWidth="1"/>
    <col min="15" max="15" width="17.85546875" customWidth="1"/>
    <col min="16" max="16" width="14.85546875" customWidth="1"/>
    <col min="17" max="17" width="16" hidden="1" customWidth="1"/>
    <col min="18" max="18" width="17.28515625" customWidth="1"/>
    <col min="19" max="19" width="161.28515625" customWidth="1"/>
  </cols>
  <sheetData>
    <row r="1" spans="1:65" ht="24.75">
      <c r="A1" s="4" t="s">
        <v>148</v>
      </c>
      <c r="B1" s="3" t="s">
        <v>139</v>
      </c>
      <c r="C1" s="1"/>
      <c r="D1" s="5"/>
      <c r="E1" s="5"/>
      <c r="F1" s="1"/>
      <c r="G1" s="1"/>
      <c r="H1" s="1"/>
      <c r="I1" s="1"/>
      <c r="J1" s="1"/>
      <c r="K1" s="1"/>
      <c r="L1" s="1"/>
      <c r="M1" s="1"/>
      <c r="N1" s="1"/>
      <c r="O1" s="1"/>
    </row>
    <row r="2" spans="1:65" ht="24.75">
      <c r="A2" s="1"/>
      <c r="B2" s="6"/>
      <c r="C2" s="7"/>
      <c r="D2" s="4"/>
      <c r="E2" s="4"/>
      <c r="F2" s="1"/>
      <c r="G2" s="1"/>
      <c r="H2" s="1"/>
      <c r="I2" s="1"/>
      <c r="J2" s="1"/>
      <c r="K2" s="1"/>
      <c r="L2" s="1"/>
      <c r="M2" s="1"/>
      <c r="N2" s="1"/>
      <c r="O2" s="1"/>
    </row>
    <row r="3" spans="1:65" ht="15.75">
      <c r="A3" s="1354" t="s">
        <v>634</v>
      </c>
      <c r="B3" s="1355"/>
      <c r="C3" s="1355"/>
      <c r="D3" s="1355"/>
      <c r="E3" s="1355"/>
      <c r="F3" s="1355"/>
      <c r="G3" s="1355"/>
      <c r="H3" s="1355"/>
      <c r="I3" s="19"/>
      <c r="J3" s="19"/>
      <c r="K3" s="19"/>
      <c r="L3" s="19"/>
      <c r="M3" s="19"/>
      <c r="N3" s="19"/>
      <c r="O3" s="19"/>
    </row>
    <row r="4" spans="1:65" ht="27">
      <c r="A4" s="1126" t="s">
        <v>151</v>
      </c>
      <c r="B4" s="1128" t="s">
        <v>152</v>
      </c>
      <c r="C4" s="1129"/>
      <c r="D4" s="1130"/>
      <c r="E4" s="1134" t="s">
        <v>153</v>
      </c>
      <c r="F4" s="1136" t="s">
        <v>153</v>
      </c>
      <c r="G4" s="1137"/>
      <c r="H4" s="50" t="s">
        <v>154</v>
      </c>
      <c r="I4" s="1134" t="s">
        <v>597</v>
      </c>
      <c r="J4" s="1139" t="s">
        <v>152</v>
      </c>
      <c r="K4" s="1129"/>
      <c r="L4" s="1130"/>
      <c r="M4" s="1136" t="s">
        <v>154</v>
      </c>
      <c r="N4" s="1137"/>
      <c r="O4" s="234"/>
      <c r="P4" s="234"/>
      <c r="Q4" s="269"/>
      <c r="R4" s="50"/>
      <c r="S4" s="1359" t="s">
        <v>157</v>
      </c>
    </row>
    <row r="5" spans="1:65" ht="36.75" customHeight="1">
      <c r="A5" s="1127"/>
      <c r="B5" s="1131"/>
      <c r="C5" s="1132"/>
      <c r="D5" s="1133"/>
      <c r="E5" s="1135"/>
      <c r="F5" s="51" t="s">
        <v>158</v>
      </c>
      <c r="G5" s="51" t="s">
        <v>159</v>
      </c>
      <c r="H5" s="51" t="s">
        <v>158</v>
      </c>
      <c r="I5" s="1138"/>
      <c r="J5" s="1140"/>
      <c r="K5" s="1141"/>
      <c r="L5" s="1142"/>
      <c r="M5" s="9" t="s">
        <v>158</v>
      </c>
      <c r="N5" s="9" t="s">
        <v>159</v>
      </c>
      <c r="O5" s="10" t="s">
        <v>496</v>
      </c>
      <c r="P5" s="10" t="s">
        <v>635</v>
      </c>
      <c r="Q5" s="822" t="s">
        <v>636</v>
      </c>
      <c r="R5" s="822" t="s">
        <v>637</v>
      </c>
      <c r="S5" s="1118"/>
    </row>
    <row r="6" spans="1:65">
      <c r="A6" s="447" t="s">
        <v>188</v>
      </c>
      <c r="B6" s="282" t="s">
        <v>168</v>
      </c>
      <c r="C6" s="282">
        <v>440</v>
      </c>
      <c r="D6" s="282" t="s">
        <v>169</v>
      </c>
      <c r="E6" s="71" t="s">
        <v>170</v>
      </c>
      <c r="F6" s="70">
        <v>45564</v>
      </c>
      <c r="G6" s="71">
        <f t="shared" ref="G6:G12" si="0">F6+1</f>
        <v>45565</v>
      </c>
      <c r="H6" s="70">
        <f>F6+4</f>
        <v>45568</v>
      </c>
      <c r="I6" s="1512" t="s">
        <v>638</v>
      </c>
      <c r="J6" s="1540" t="s">
        <v>639</v>
      </c>
      <c r="K6" s="1543">
        <v>440</v>
      </c>
      <c r="L6" s="1546" t="s">
        <v>179</v>
      </c>
      <c r="M6" s="1375">
        <v>45573</v>
      </c>
      <c r="N6" s="1375">
        <f>M6+1</f>
        <v>45574</v>
      </c>
      <c r="O6" s="1529">
        <f>M6+8</f>
        <v>45581</v>
      </c>
      <c r="P6" s="1529">
        <f>O6+4</f>
        <v>45585</v>
      </c>
      <c r="Q6" s="506"/>
      <c r="R6" s="1532">
        <f>Q9+6</f>
        <v>45595</v>
      </c>
      <c r="S6" s="1511" t="s">
        <v>640</v>
      </c>
    </row>
    <row r="7" spans="1:65">
      <c r="A7" s="448" t="s">
        <v>601</v>
      </c>
      <c r="B7" s="393" t="s">
        <v>168</v>
      </c>
      <c r="C7" s="393">
        <v>440</v>
      </c>
      <c r="D7" s="393" t="s">
        <v>179</v>
      </c>
      <c r="E7" s="77" t="s">
        <v>176</v>
      </c>
      <c r="F7" s="78">
        <v>45567</v>
      </c>
      <c r="G7" s="79">
        <f t="shared" si="0"/>
        <v>45568</v>
      </c>
      <c r="H7" s="78">
        <f>F7+1</f>
        <v>45568</v>
      </c>
      <c r="I7" s="1513"/>
      <c r="J7" s="1541"/>
      <c r="K7" s="1544"/>
      <c r="L7" s="1547"/>
      <c r="M7" s="1376"/>
      <c r="N7" s="1376"/>
      <c r="O7" s="1530"/>
      <c r="P7" s="1530"/>
      <c r="Q7" s="507"/>
      <c r="R7" s="1533"/>
      <c r="S7" s="1074"/>
    </row>
    <row r="8" spans="1:65">
      <c r="A8" s="449" t="s">
        <v>177</v>
      </c>
      <c r="B8" s="439" t="s">
        <v>178</v>
      </c>
      <c r="C8" s="439">
        <v>437</v>
      </c>
      <c r="D8" s="439" t="s">
        <v>179</v>
      </c>
      <c r="E8" s="409" t="s">
        <v>180</v>
      </c>
      <c r="F8" s="410">
        <v>45564</v>
      </c>
      <c r="G8" s="411">
        <f t="shared" si="0"/>
        <v>45565</v>
      </c>
      <c r="H8" s="410">
        <f>F8+4</f>
        <v>45568</v>
      </c>
      <c r="I8" s="1513"/>
      <c r="J8" s="1541"/>
      <c r="K8" s="1544"/>
      <c r="L8" s="1547"/>
      <c r="M8" s="1376"/>
      <c r="N8" s="1376"/>
      <c r="O8" s="1530"/>
      <c r="P8" s="1530"/>
      <c r="Q8" s="507"/>
      <c r="R8" s="1533"/>
      <c r="S8" s="1074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355"/>
      <c r="BC8" s="355"/>
      <c r="BD8" s="355"/>
      <c r="BE8" s="355"/>
      <c r="BF8" s="355"/>
      <c r="BG8" s="355"/>
      <c r="BH8" s="355"/>
      <c r="BI8" s="355"/>
      <c r="BJ8" s="355"/>
      <c r="BK8" s="355"/>
      <c r="BL8" s="355"/>
      <c r="BM8" s="355"/>
    </row>
    <row r="9" spans="1:65">
      <c r="A9" s="494" t="s">
        <v>602</v>
      </c>
      <c r="B9" s="439" t="s">
        <v>182</v>
      </c>
      <c r="C9" s="439">
        <v>438</v>
      </c>
      <c r="D9" s="439" t="s">
        <v>179</v>
      </c>
      <c r="E9" s="88" t="s">
        <v>180</v>
      </c>
      <c r="F9" s="89">
        <v>45565</v>
      </c>
      <c r="G9" s="90">
        <f t="shared" si="0"/>
        <v>45566</v>
      </c>
      <c r="H9" s="89">
        <f>F9+2</f>
        <v>45567</v>
      </c>
      <c r="I9" s="1513"/>
      <c r="J9" s="1541"/>
      <c r="K9" s="1544"/>
      <c r="L9" s="1547"/>
      <c r="M9" s="1376"/>
      <c r="N9" s="1376"/>
      <c r="O9" s="1530"/>
      <c r="P9" s="1530"/>
      <c r="Q9" s="507">
        <f>P6+4</f>
        <v>45589</v>
      </c>
      <c r="R9" s="1533"/>
      <c r="S9" s="1074"/>
    </row>
    <row r="10" spans="1:65">
      <c r="A10" s="449" t="s">
        <v>198</v>
      </c>
      <c r="B10" s="439" t="s">
        <v>184</v>
      </c>
      <c r="C10" s="439">
        <v>440</v>
      </c>
      <c r="D10" s="439" t="s">
        <v>169</v>
      </c>
      <c r="E10" s="88" t="s">
        <v>180</v>
      </c>
      <c r="F10" s="89">
        <v>45569</v>
      </c>
      <c r="G10" s="90">
        <f t="shared" si="0"/>
        <v>45570</v>
      </c>
      <c r="H10" s="89">
        <f>F10+2</f>
        <v>45571</v>
      </c>
      <c r="I10" s="1513"/>
      <c r="J10" s="1541"/>
      <c r="K10" s="1544"/>
      <c r="L10" s="1547"/>
      <c r="M10" s="1376"/>
      <c r="N10" s="1376"/>
      <c r="O10" s="1530"/>
      <c r="P10" s="1530"/>
      <c r="Q10" s="507"/>
      <c r="R10" s="1533"/>
      <c r="S10" s="1074"/>
    </row>
    <row r="11" spans="1:65">
      <c r="A11" s="450" t="s">
        <v>193</v>
      </c>
      <c r="B11" s="440" t="s">
        <v>186</v>
      </c>
      <c r="C11" s="440">
        <v>440</v>
      </c>
      <c r="D11" s="440" t="s">
        <v>169</v>
      </c>
      <c r="E11" s="95" t="s">
        <v>187</v>
      </c>
      <c r="F11" s="96">
        <v>45565</v>
      </c>
      <c r="G11" s="97">
        <f t="shared" si="0"/>
        <v>45566</v>
      </c>
      <c r="H11" s="96">
        <f>F11+1</f>
        <v>45566</v>
      </c>
      <c r="I11" s="1513"/>
      <c r="J11" s="1541"/>
      <c r="K11" s="1544"/>
      <c r="L11" s="1547"/>
      <c r="M11" s="1376"/>
      <c r="N11" s="1376"/>
      <c r="O11" s="1530"/>
      <c r="P11" s="1530"/>
      <c r="Q11" s="507"/>
      <c r="R11" s="1533"/>
      <c r="S11" s="1074"/>
    </row>
    <row r="12" spans="1:65">
      <c r="A12" s="451" t="s">
        <v>177</v>
      </c>
      <c r="B12" s="440" t="str">
        <f>_xlfn.ARRAYTOTEXT(B8)</f>
        <v>HV</v>
      </c>
      <c r="C12" s="440">
        <v>437</v>
      </c>
      <c r="D12" s="440" t="str">
        <f>_xlfn.ARRAYTOTEXT(D8)</f>
        <v>A</v>
      </c>
      <c r="E12" s="357" t="s">
        <v>187</v>
      </c>
      <c r="F12" s="102">
        <v>45567</v>
      </c>
      <c r="G12" s="103">
        <f t="shared" si="0"/>
        <v>45568</v>
      </c>
      <c r="H12" s="102">
        <f>F12+1</f>
        <v>45568</v>
      </c>
      <c r="I12" s="1513"/>
      <c r="J12" s="1542"/>
      <c r="K12" s="1545"/>
      <c r="L12" s="1548"/>
      <c r="M12" s="1377"/>
      <c r="N12" s="1377"/>
      <c r="O12" s="1531"/>
      <c r="P12" s="1531"/>
      <c r="Q12" s="508"/>
      <c r="R12" s="1534"/>
      <c r="S12" s="1075"/>
    </row>
    <row r="13" spans="1:65">
      <c r="A13" s="62"/>
      <c r="B13" s="360"/>
      <c r="C13" s="360"/>
      <c r="D13" s="361"/>
      <c r="E13" s="40"/>
      <c r="F13" s="39"/>
      <c r="G13" s="39"/>
      <c r="H13" s="39"/>
      <c r="I13" s="63"/>
      <c r="J13" s="63"/>
      <c r="K13" s="63"/>
      <c r="L13" s="63"/>
      <c r="M13" s="63"/>
      <c r="N13" s="63"/>
      <c r="O13" s="66"/>
      <c r="R13" s="64"/>
      <c r="S13" s="61"/>
    </row>
    <row r="14" spans="1:65">
      <c r="A14" s="447" t="s">
        <v>603</v>
      </c>
      <c r="B14" s="604" t="s">
        <v>168</v>
      </c>
      <c r="C14" s="605">
        <f>C6+1</f>
        <v>441</v>
      </c>
      <c r="D14" s="605" t="s">
        <v>169</v>
      </c>
      <c r="E14" s="741" t="s">
        <v>170</v>
      </c>
      <c r="F14" s="70">
        <f>F6+7</f>
        <v>45571</v>
      </c>
      <c r="G14" s="71">
        <f>F14+1</f>
        <v>45572</v>
      </c>
      <c r="H14" s="72">
        <f>F14+4</f>
        <v>45575</v>
      </c>
      <c r="I14" s="1512" t="s">
        <v>641</v>
      </c>
      <c r="J14" s="1540" t="s">
        <v>639</v>
      </c>
      <c r="K14" s="1543">
        <f>K6+1</f>
        <v>441</v>
      </c>
      <c r="L14" s="1546" t="s">
        <v>179</v>
      </c>
      <c r="M14" s="1375">
        <f>M6+7</f>
        <v>45580</v>
      </c>
      <c r="N14" s="1375">
        <f>M14+1</f>
        <v>45581</v>
      </c>
      <c r="O14" s="1529">
        <f>M14+8</f>
        <v>45588</v>
      </c>
      <c r="P14" s="1529">
        <f>O14+4</f>
        <v>45592</v>
      </c>
      <c r="Q14" s="813"/>
      <c r="R14" s="1529">
        <f>Q17+6</f>
        <v>45602</v>
      </c>
      <c r="S14" s="1511" t="s">
        <v>640</v>
      </c>
    </row>
    <row r="15" spans="1:65">
      <c r="A15" s="448" t="s">
        <v>194</v>
      </c>
      <c r="B15" s="728" t="s">
        <v>168</v>
      </c>
      <c r="C15" s="728">
        <f>C7+1</f>
        <v>441</v>
      </c>
      <c r="D15" s="728" t="s">
        <v>169</v>
      </c>
      <c r="E15" s="742" t="s">
        <v>176</v>
      </c>
      <c r="F15" s="78">
        <f>F7+7</f>
        <v>45574</v>
      </c>
      <c r="G15" s="79">
        <f t="shared" ref="G15" si="1">F15+1</f>
        <v>45575</v>
      </c>
      <c r="H15" s="80">
        <f>F15+1</f>
        <v>45575</v>
      </c>
      <c r="I15" s="1513"/>
      <c r="J15" s="1541"/>
      <c r="K15" s="1544"/>
      <c r="L15" s="1547"/>
      <c r="M15" s="1376"/>
      <c r="N15" s="1376"/>
      <c r="O15" s="1530"/>
      <c r="P15" s="1530"/>
      <c r="Q15" s="814"/>
      <c r="R15" s="1530"/>
      <c r="S15" s="1074"/>
    </row>
    <row r="16" spans="1:65">
      <c r="A16" s="449" t="s">
        <v>196</v>
      </c>
      <c r="B16" s="722" t="s">
        <v>178</v>
      </c>
      <c r="C16" s="722">
        <f>C8+1</f>
        <v>438</v>
      </c>
      <c r="D16" s="722" t="s">
        <v>179</v>
      </c>
      <c r="E16" s="88" t="s">
        <v>180</v>
      </c>
      <c r="F16" s="89">
        <f>SUM(F8,7)</f>
        <v>45571</v>
      </c>
      <c r="G16" s="90">
        <f t="shared" ref="G14:G20" si="2">F16+1</f>
        <v>45572</v>
      </c>
      <c r="H16" s="91">
        <f>F16+4</f>
        <v>45575</v>
      </c>
      <c r="I16" s="1513"/>
      <c r="J16" s="1541"/>
      <c r="K16" s="1544"/>
      <c r="L16" s="1547"/>
      <c r="M16" s="1376"/>
      <c r="N16" s="1376"/>
      <c r="O16" s="1530"/>
      <c r="P16" s="1530"/>
      <c r="Q16" s="814"/>
      <c r="R16" s="1530"/>
      <c r="S16" s="1074"/>
    </row>
    <row r="17" spans="1:19">
      <c r="A17" s="494" t="s">
        <v>606</v>
      </c>
      <c r="B17" s="393" t="s">
        <v>182</v>
      </c>
      <c r="C17" s="393">
        <f>C9+1</f>
        <v>439</v>
      </c>
      <c r="D17" s="393" t="s">
        <v>179</v>
      </c>
      <c r="E17" s="88" t="s">
        <v>180</v>
      </c>
      <c r="F17" s="89">
        <f>SUM(F9,7)</f>
        <v>45572</v>
      </c>
      <c r="G17" s="90">
        <f t="shared" si="2"/>
        <v>45573</v>
      </c>
      <c r="H17" s="91">
        <f>F17+2</f>
        <v>45574</v>
      </c>
      <c r="I17" s="1513"/>
      <c r="J17" s="1541"/>
      <c r="K17" s="1544"/>
      <c r="L17" s="1547"/>
      <c r="M17" s="1376"/>
      <c r="N17" s="1376"/>
      <c r="O17" s="1530"/>
      <c r="P17" s="1530"/>
      <c r="Q17" s="814">
        <f>P14+4</f>
        <v>45596</v>
      </c>
      <c r="R17" s="1530"/>
      <c r="S17" s="1074"/>
    </row>
    <row r="18" spans="1:19">
      <c r="A18" s="449" t="s">
        <v>512</v>
      </c>
      <c r="B18" s="439" t="s">
        <v>184</v>
      </c>
      <c r="C18" s="439">
        <f>C10+1</f>
        <v>441</v>
      </c>
      <c r="D18" s="439" t="s">
        <v>169</v>
      </c>
      <c r="E18" s="88" t="s">
        <v>180</v>
      </c>
      <c r="F18" s="89">
        <f>SUM(F10,7)</f>
        <v>45576</v>
      </c>
      <c r="G18" s="90">
        <f t="shared" si="2"/>
        <v>45577</v>
      </c>
      <c r="H18" s="89">
        <f>F18+2</f>
        <v>45578</v>
      </c>
      <c r="I18" s="1513"/>
      <c r="J18" s="1541"/>
      <c r="K18" s="1544"/>
      <c r="L18" s="1547"/>
      <c r="M18" s="1376"/>
      <c r="N18" s="1376"/>
      <c r="O18" s="1530"/>
      <c r="P18" s="1530"/>
      <c r="Q18" s="814"/>
      <c r="R18" s="1530"/>
      <c r="S18" s="1074"/>
    </row>
    <row r="19" spans="1:19">
      <c r="A19" s="450" t="s">
        <v>199</v>
      </c>
      <c r="B19" s="440" t="s">
        <v>186</v>
      </c>
      <c r="C19" s="440">
        <f>C11+1</f>
        <v>441</v>
      </c>
      <c r="D19" s="440" t="s">
        <v>169</v>
      </c>
      <c r="E19" s="95" t="s">
        <v>187</v>
      </c>
      <c r="F19" s="96">
        <f>SUM(F11,7)</f>
        <v>45572</v>
      </c>
      <c r="G19" s="97">
        <f t="shared" si="2"/>
        <v>45573</v>
      </c>
      <c r="H19" s="98">
        <f>F19+1</f>
        <v>45573</v>
      </c>
      <c r="I19" s="1513"/>
      <c r="J19" s="1541"/>
      <c r="K19" s="1544"/>
      <c r="L19" s="1547"/>
      <c r="M19" s="1376"/>
      <c r="N19" s="1376"/>
      <c r="O19" s="1530"/>
      <c r="P19" s="1530"/>
      <c r="Q19" s="814"/>
      <c r="R19" s="1530"/>
      <c r="S19" s="1074"/>
    </row>
    <row r="20" spans="1:19">
      <c r="A20" s="451" t="s">
        <v>211</v>
      </c>
      <c r="B20" s="440" t="s">
        <v>184</v>
      </c>
      <c r="C20" s="440">
        <v>440</v>
      </c>
      <c r="D20" s="440" t="s">
        <v>201</v>
      </c>
      <c r="E20" s="357" t="s">
        <v>187</v>
      </c>
      <c r="F20" s="102">
        <f>SUM(F12,4)</f>
        <v>45571</v>
      </c>
      <c r="G20" s="103">
        <f t="shared" si="2"/>
        <v>45572</v>
      </c>
      <c r="H20" s="281">
        <f>F20+1</f>
        <v>45572</v>
      </c>
      <c r="I20" s="1513"/>
      <c r="J20" s="1542"/>
      <c r="K20" s="1545"/>
      <c r="L20" s="1548"/>
      <c r="M20" s="1377"/>
      <c r="N20" s="1377"/>
      <c r="O20" s="1531"/>
      <c r="P20" s="1531"/>
      <c r="Q20" s="815"/>
      <c r="R20" s="1531"/>
      <c r="S20" s="1075"/>
    </row>
    <row r="21" spans="1:19">
      <c r="A21" s="62"/>
      <c r="B21" s="360"/>
      <c r="C21" s="360"/>
      <c r="D21" s="361"/>
      <c r="E21" s="40"/>
      <c r="F21" s="39"/>
      <c r="G21" s="39"/>
      <c r="H21" s="39"/>
      <c r="I21" s="63"/>
      <c r="J21" s="63"/>
      <c r="K21" s="63"/>
      <c r="L21" s="63"/>
      <c r="M21" s="65"/>
      <c r="N21" s="64"/>
      <c r="O21" s="38"/>
      <c r="R21" s="64"/>
      <c r="S21" s="61"/>
    </row>
    <row r="22" spans="1:19">
      <c r="A22" s="447" t="s">
        <v>202</v>
      </c>
      <c r="B22" s="331" t="s">
        <v>168</v>
      </c>
      <c r="C22" s="331">
        <f>C14+1</f>
        <v>442</v>
      </c>
      <c r="D22" s="331" t="s">
        <v>169</v>
      </c>
      <c r="E22" s="69" t="s">
        <v>170</v>
      </c>
      <c r="F22" s="70">
        <f>SUM(F14,7)</f>
        <v>45578</v>
      </c>
      <c r="G22" s="71">
        <f t="shared" ref="G22:G28" si="3">F22+1</f>
        <v>45579</v>
      </c>
      <c r="H22" s="72">
        <f>F22+4</f>
        <v>45582</v>
      </c>
      <c r="I22" s="1512" t="s">
        <v>642</v>
      </c>
      <c r="J22" s="1540" t="s">
        <v>639</v>
      </c>
      <c r="K22" s="1543">
        <f>K14+1</f>
        <v>442</v>
      </c>
      <c r="L22" s="1546" t="s">
        <v>179</v>
      </c>
      <c r="M22" s="1520">
        <f>SUM(M14+7)</f>
        <v>45587</v>
      </c>
      <c r="N22" s="1520">
        <f>M22+1</f>
        <v>45588</v>
      </c>
      <c r="O22" s="1520">
        <f>M22+8</f>
        <v>45595</v>
      </c>
      <c r="P22" s="1520">
        <f>O22+4</f>
        <v>45599</v>
      </c>
      <c r="Q22" s="823"/>
      <c r="R22" s="1520">
        <f>Q25+6</f>
        <v>45609</v>
      </c>
      <c r="S22" s="1511" t="s">
        <v>640</v>
      </c>
    </row>
    <row r="23" spans="1:19">
      <c r="A23" s="448" t="s">
        <v>202</v>
      </c>
      <c r="B23" s="331" t="str">
        <f t="shared" ref="B23:D23" si="4">_xlfn.ARRAYTOTEXT(B22)</f>
        <v>HD</v>
      </c>
      <c r="C23" s="331">
        <f>C15+1</f>
        <v>442</v>
      </c>
      <c r="D23" s="331" t="str">
        <f t="shared" si="4"/>
        <v>R</v>
      </c>
      <c r="E23" s="77" t="s">
        <v>176</v>
      </c>
      <c r="F23" s="78">
        <f>SUM(F15,7)</f>
        <v>45581</v>
      </c>
      <c r="G23" s="79">
        <f t="shared" si="3"/>
        <v>45582</v>
      </c>
      <c r="H23" s="80">
        <f>F23+1</f>
        <v>45582</v>
      </c>
      <c r="I23" s="1513"/>
      <c r="J23" s="1541"/>
      <c r="K23" s="1544"/>
      <c r="L23" s="1547"/>
      <c r="M23" s="1521"/>
      <c r="N23" s="1521"/>
      <c r="O23" s="1521"/>
      <c r="P23" s="1521"/>
      <c r="Q23" s="374"/>
      <c r="R23" s="1521"/>
      <c r="S23" s="1074"/>
    </row>
    <row r="24" spans="1:19">
      <c r="A24" s="449" t="s">
        <v>203</v>
      </c>
      <c r="B24" s="439" t="s">
        <v>178</v>
      </c>
      <c r="C24" s="439">
        <f>C16+1</f>
        <v>439</v>
      </c>
      <c r="D24" s="439" t="s">
        <v>179</v>
      </c>
      <c r="E24" s="88" t="s">
        <v>180</v>
      </c>
      <c r="F24" s="89">
        <f>SUM(F16,7)</f>
        <v>45578</v>
      </c>
      <c r="G24" s="90">
        <f t="shared" si="3"/>
        <v>45579</v>
      </c>
      <c r="H24" s="91">
        <f>F24+4</f>
        <v>45582</v>
      </c>
      <c r="I24" s="1513"/>
      <c r="J24" s="1541"/>
      <c r="K24" s="1544"/>
      <c r="L24" s="1547"/>
      <c r="M24" s="1521"/>
      <c r="N24" s="1521"/>
      <c r="O24" s="1521"/>
      <c r="P24" s="1521"/>
      <c r="Q24" s="374"/>
      <c r="R24" s="1521"/>
      <c r="S24" s="1074"/>
    </row>
    <row r="25" spans="1:19">
      <c r="A25" s="494" t="s">
        <v>608</v>
      </c>
      <c r="B25" s="439" t="s">
        <v>182</v>
      </c>
      <c r="C25" s="439">
        <f>C17+1</f>
        <v>440</v>
      </c>
      <c r="D25" s="439" t="s">
        <v>179</v>
      </c>
      <c r="E25" s="88" t="s">
        <v>180</v>
      </c>
      <c r="F25" s="89">
        <f>SUM(F17,7)</f>
        <v>45579</v>
      </c>
      <c r="G25" s="90">
        <f t="shared" si="3"/>
        <v>45580</v>
      </c>
      <c r="H25" s="91">
        <f>F25+2</f>
        <v>45581</v>
      </c>
      <c r="I25" s="1513"/>
      <c r="J25" s="1541"/>
      <c r="K25" s="1544"/>
      <c r="L25" s="1547"/>
      <c r="M25" s="1521"/>
      <c r="N25" s="1521"/>
      <c r="O25" s="1521"/>
      <c r="P25" s="1521"/>
      <c r="Q25" s="374">
        <f>P22+4</f>
        <v>45603</v>
      </c>
      <c r="R25" s="1521"/>
      <c r="S25" s="1074"/>
    </row>
    <row r="26" spans="1:19">
      <c r="A26" s="449" t="s">
        <v>219</v>
      </c>
      <c r="B26" s="439" t="s">
        <v>184</v>
      </c>
      <c r="C26" s="439">
        <f>C18+1</f>
        <v>442</v>
      </c>
      <c r="D26" s="439" t="s">
        <v>169</v>
      </c>
      <c r="E26" s="88" t="s">
        <v>180</v>
      </c>
      <c r="F26" s="89">
        <f>SUM(F18,7)</f>
        <v>45583</v>
      </c>
      <c r="G26" s="90">
        <f t="shared" si="3"/>
        <v>45584</v>
      </c>
      <c r="H26" s="89">
        <f>F26+2</f>
        <v>45585</v>
      </c>
      <c r="I26" s="1513"/>
      <c r="J26" s="1541"/>
      <c r="K26" s="1544"/>
      <c r="L26" s="1547"/>
      <c r="M26" s="1521"/>
      <c r="N26" s="1521"/>
      <c r="O26" s="1521"/>
      <c r="P26" s="1521"/>
      <c r="Q26" s="374"/>
      <c r="R26" s="1521"/>
      <c r="S26" s="1074"/>
    </row>
    <row r="27" spans="1:19">
      <c r="A27" s="450" t="s">
        <v>233</v>
      </c>
      <c r="B27" s="440" t="s">
        <v>186</v>
      </c>
      <c r="C27" s="440">
        <f>C19+1</f>
        <v>442</v>
      </c>
      <c r="D27" s="440" t="s">
        <v>169</v>
      </c>
      <c r="E27" s="95" t="s">
        <v>187</v>
      </c>
      <c r="F27" s="96">
        <f>SUM(F19,7)</f>
        <v>45579</v>
      </c>
      <c r="G27" s="97">
        <f t="shared" si="3"/>
        <v>45580</v>
      </c>
      <c r="H27" s="98">
        <f>F27+1</f>
        <v>45580</v>
      </c>
      <c r="I27" s="1513"/>
      <c r="J27" s="1541"/>
      <c r="K27" s="1544"/>
      <c r="L27" s="1547"/>
      <c r="M27" s="1521"/>
      <c r="N27" s="1521"/>
      <c r="O27" s="1521"/>
      <c r="P27" s="1521"/>
      <c r="Q27" s="374"/>
      <c r="R27" s="1521"/>
      <c r="S27" s="1074"/>
    </row>
    <row r="28" spans="1:19">
      <c r="A28" s="451" t="s">
        <v>198</v>
      </c>
      <c r="B28" s="440" t="s">
        <v>184</v>
      </c>
      <c r="C28" s="440">
        <f>C20+1</f>
        <v>441</v>
      </c>
      <c r="D28" s="440" t="s">
        <v>201</v>
      </c>
      <c r="E28" s="357" t="s">
        <v>187</v>
      </c>
      <c r="F28" s="102">
        <f>SUM(F20,7)</f>
        <v>45578</v>
      </c>
      <c r="G28" s="103">
        <f t="shared" si="3"/>
        <v>45579</v>
      </c>
      <c r="H28" s="281">
        <f>F28+1</f>
        <v>45579</v>
      </c>
      <c r="I28" s="1513"/>
      <c r="J28" s="1542"/>
      <c r="K28" s="1545"/>
      <c r="L28" s="1548"/>
      <c r="M28" s="1522"/>
      <c r="N28" s="1522"/>
      <c r="O28" s="1522"/>
      <c r="P28" s="1522"/>
      <c r="Q28" s="487"/>
      <c r="R28" s="1522"/>
      <c r="S28" s="1075"/>
    </row>
    <row r="29" spans="1:19">
      <c r="A29" s="62"/>
      <c r="B29" s="360"/>
      <c r="C29" s="360"/>
      <c r="D29" s="361"/>
      <c r="E29" s="40"/>
      <c r="F29" s="39"/>
      <c r="G29" s="39"/>
      <c r="H29" s="39"/>
      <c r="I29" s="38"/>
      <c r="J29" s="62"/>
      <c r="K29" s="62"/>
      <c r="L29" s="62"/>
      <c r="M29" s="64"/>
      <c r="N29" s="64"/>
      <c r="O29" s="38"/>
      <c r="R29" s="64"/>
      <c r="S29" s="61"/>
    </row>
    <row r="30" spans="1:19">
      <c r="A30" s="447" t="s">
        <v>207</v>
      </c>
      <c r="B30" s="331" t="s">
        <v>168</v>
      </c>
      <c r="C30" s="331">
        <f>C22+1</f>
        <v>443</v>
      </c>
      <c r="D30" s="331" t="s">
        <v>169</v>
      </c>
      <c r="E30" s="69" t="s">
        <v>170</v>
      </c>
      <c r="F30" s="70">
        <f>SUM(F22,7)</f>
        <v>45585</v>
      </c>
      <c r="G30" s="71">
        <f t="shared" ref="G30:G36" si="5">F30+1</f>
        <v>45586</v>
      </c>
      <c r="H30" s="70">
        <f>F30+4</f>
        <v>45589</v>
      </c>
      <c r="I30" s="1549" t="s">
        <v>643</v>
      </c>
      <c r="J30" s="1625" t="s">
        <v>639</v>
      </c>
      <c r="K30" s="1628">
        <f>K22+1</f>
        <v>443</v>
      </c>
      <c r="L30" s="1629" t="s">
        <v>179</v>
      </c>
      <c r="M30" s="1556">
        <f>SUM(M22+7)</f>
        <v>45594</v>
      </c>
      <c r="N30" s="1556">
        <f>M30+1</f>
        <v>45595</v>
      </c>
      <c r="O30" s="1556">
        <f>M30+8</f>
        <v>45602</v>
      </c>
      <c r="P30" s="1559">
        <f>O30+4</f>
        <v>45606</v>
      </c>
      <c r="Q30" s="682"/>
      <c r="R30" s="1559">
        <f>Q33+6</f>
        <v>45616</v>
      </c>
      <c r="S30" s="1511" t="s">
        <v>640</v>
      </c>
    </row>
    <row r="31" spans="1:19">
      <c r="A31" s="448" t="s">
        <v>207</v>
      </c>
      <c r="B31" s="331" t="str">
        <f t="shared" ref="B31:D31" si="6">_xlfn.ARRAYTOTEXT(B30)</f>
        <v>HD</v>
      </c>
      <c r="C31" s="331">
        <f>C23+1</f>
        <v>443</v>
      </c>
      <c r="D31" s="331" t="str">
        <f t="shared" si="6"/>
        <v>R</v>
      </c>
      <c r="E31" s="77" t="s">
        <v>176</v>
      </c>
      <c r="F31" s="78">
        <f>SUM(F23,7)</f>
        <v>45588</v>
      </c>
      <c r="G31" s="79">
        <f t="shared" si="5"/>
        <v>45589</v>
      </c>
      <c r="H31" s="78">
        <f>F31+1</f>
        <v>45589</v>
      </c>
      <c r="I31" s="1550"/>
      <c r="J31" s="1626"/>
      <c r="K31" s="1544"/>
      <c r="L31" s="1630"/>
      <c r="M31" s="1557"/>
      <c r="N31" s="1557"/>
      <c r="O31" s="1557"/>
      <c r="P31" s="1559"/>
      <c r="Q31" s="390"/>
      <c r="R31" s="1559"/>
      <c r="S31" s="1074"/>
    </row>
    <row r="32" spans="1:19">
      <c r="A32" s="449" t="s">
        <v>604</v>
      </c>
      <c r="B32" s="439" t="s">
        <v>178</v>
      </c>
      <c r="C32" s="439">
        <f>C24+1</f>
        <v>440</v>
      </c>
      <c r="D32" s="439" t="s">
        <v>179</v>
      </c>
      <c r="E32" s="333" t="s">
        <v>180</v>
      </c>
      <c r="F32" s="334">
        <f>SUM(F24,7)</f>
        <v>45585</v>
      </c>
      <c r="G32" s="335">
        <f t="shared" si="5"/>
        <v>45586</v>
      </c>
      <c r="H32" s="334">
        <f>F32+4</f>
        <v>45589</v>
      </c>
      <c r="I32" s="1550"/>
      <c r="J32" s="1626"/>
      <c r="K32" s="1544"/>
      <c r="L32" s="1630"/>
      <c r="M32" s="1557"/>
      <c r="N32" s="1557"/>
      <c r="O32" s="1557"/>
      <c r="P32" s="1559"/>
      <c r="Q32" s="390"/>
      <c r="R32" s="1559"/>
      <c r="S32" s="1074"/>
    </row>
    <row r="33" spans="1:65">
      <c r="A33" s="494" t="s">
        <v>610</v>
      </c>
      <c r="B33" s="439" t="s">
        <v>182</v>
      </c>
      <c r="C33" s="439">
        <f>C25+1</f>
        <v>441</v>
      </c>
      <c r="D33" s="439" t="s">
        <v>179</v>
      </c>
      <c r="E33" s="88" t="s">
        <v>180</v>
      </c>
      <c r="F33" s="89">
        <f>SUM(F25,7)</f>
        <v>45586</v>
      </c>
      <c r="G33" s="90">
        <f t="shared" si="5"/>
        <v>45587</v>
      </c>
      <c r="H33" s="89">
        <f>F33+2</f>
        <v>45588</v>
      </c>
      <c r="I33" s="1550"/>
      <c r="J33" s="1626"/>
      <c r="K33" s="1544"/>
      <c r="L33" s="1630"/>
      <c r="M33" s="1557"/>
      <c r="N33" s="1557"/>
      <c r="O33" s="1557"/>
      <c r="P33" s="1559"/>
      <c r="Q33" s="390">
        <f>P30+4</f>
        <v>45610</v>
      </c>
      <c r="R33" s="1559"/>
      <c r="S33" s="1074"/>
    </row>
    <row r="34" spans="1:65">
      <c r="A34" s="449" t="s">
        <v>224</v>
      </c>
      <c r="B34" s="439" t="s">
        <v>184</v>
      </c>
      <c r="C34" s="439">
        <f>C26+1</f>
        <v>443</v>
      </c>
      <c r="D34" s="439" t="s">
        <v>169</v>
      </c>
      <c r="E34" s="88" t="s">
        <v>180</v>
      </c>
      <c r="F34" s="89">
        <f>SUM(F26,7)</f>
        <v>45590</v>
      </c>
      <c r="G34" s="90">
        <f t="shared" si="5"/>
        <v>45591</v>
      </c>
      <c r="H34" s="89">
        <f>F34+2</f>
        <v>45592</v>
      </c>
      <c r="I34" s="1550"/>
      <c r="J34" s="1626"/>
      <c r="K34" s="1544"/>
      <c r="L34" s="1630"/>
      <c r="M34" s="1557"/>
      <c r="N34" s="1557"/>
      <c r="O34" s="1557"/>
      <c r="P34" s="1559"/>
      <c r="Q34" s="390"/>
      <c r="R34" s="1559"/>
      <c r="S34" s="1074"/>
    </row>
    <row r="35" spans="1:65">
      <c r="A35" s="450" t="s">
        <v>611</v>
      </c>
      <c r="B35" s="440" t="s">
        <v>186</v>
      </c>
      <c r="C35" s="440">
        <f>C27+1</f>
        <v>443</v>
      </c>
      <c r="D35" s="440" t="s">
        <v>169</v>
      </c>
      <c r="E35" s="95" t="s">
        <v>187</v>
      </c>
      <c r="F35" s="96">
        <f>SUM(F27,7)</f>
        <v>45586</v>
      </c>
      <c r="G35" s="97">
        <f t="shared" si="5"/>
        <v>45587</v>
      </c>
      <c r="H35" s="96">
        <f>F35+1</f>
        <v>45587</v>
      </c>
      <c r="I35" s="1550"/>
      <c r="J35" s="1626"/>
      <c r="K35" s="1544"/>
      <c r="L35" s="1630"/>
      <c r="M35" s="1557"/>
      <c r="N35" s="1557"/>
      <c r="O35" s="1557"/>
      <c r="P35" s="1559"/>
      <c r="Q35" s="390"/>
      <c r="R35" s="1559"/>
      <c r="S35" s="1074"/>
    </row>
    <row r="36" spans="1:65">
      <c r="A36" s="451" t="s">
        <v>213</v>
      </c>
      <c r="B36" s="440" t="s">
        <v>184</v>
      </c>
      <c r="C36" s="440">
        <f>C28+1</f>
        <v>442</v>
      </c>
      <c r="D36" s="440" t="s">
        <v>201</v>
      </c>
      <c r="E36" s="357" t="s">
        <v>187</v>
      </c>
      <c r="F36" s="102">
        <f>SUM(F28,7)</f>
        <v>45585</v>
      </c>
      <c r="G36" s="103">
        <f t="shared" si="5"/>
        <v>45586</v>
      </c>
      <c r="H36" s="102">
        <f>F36+1</f>
        <v>45586</v>
      </c>
      <c r="I36" s="1551"/>
      <c r="J36" s="1627"/>
      <c r="K36" s="1545"/>
      <c r="L36" s="1631"/>
      <c r="M36" s="1558"/>
      <c r="N36" s="1558"/>
      <c r="O36" s="1558"/>
      <c r="P36" s="1559"/>
      <c r="Q36" s="827"/>
      <c r="R36" s="1559"/>
      <c r="S36" s="1075"/>
    </row>
    <row r="37" spans="1:65">
      <c r="A37" s="104"/>
      <c r="B37" s="358"/>
      <c r="C37" s="358"/>
      <c r="D37" s="359"/>
      <c r="E37" s="94"/>
      <c r="F37" s="96"/>
      <c r="G37" s="96"/>
      <c r="H37" s="96"/>
      <c r="I37" s="38"/>
      <c r="J37" s="39"/>
      <c r="K37" s="39"/>
      <c r="L37" s="39"/>
      <c r="M37" s="124"/>
      <c r="N37" s="124"/>
      <c r="O37" s="124"/>
      <c r="R37" s="64"/>
      <c r="S37" s="61"/>
    </row>
    <row r="38" spans="1:65">
      <c r="A38" s="447" t="s">
        <v>175</v>
      </c>
      <c r="B38" s="282" t="s">
        <v>168</v>
      </c>
      <c r="C38" s="282">
        <f>C30+1</f>
        <v>444</v>
      </c>
      <c r="D38" s="282" t="s">
        <v>169</v>
      </c>
      <c r="E38" s="69" t="s">
        <v>170</v>
      </c>
      <c r="F38" s="70">
        <f>SUM(F30,7)</f>
        <v>45592</v>
      </c>
      <c r="G38" s="71">
        <f t="shared" ref="G38:G44" si="7">F38+1</f>
        <v>45593</v>
      </c>
      <c r="H38" s="72">
        <f>F38+4</f>
        <v>45596</v>
      </c>
      <c r="I38" s="1330" t="s">
        <v>644</v>
      </c>
      <c r="J38" s="1513" t="s">
        <v>639</v>
      </c>
      <c r="K38" s="1513">
        <f>K30+1</f>
        <v>444</v>
      </c>
      <c r="L38" s="1513" t="s">
        <v>179</v>
      </c>
      <c r="M38" s="1560">
        <f>SUM(M30+7)</f>
        <v>45601</v>
      </c>
      <c r="N38" s="1375">
        <f>M38+1</f>
        <v>45602</v>
      </c>
      <c r="O38" s="1529">
        <f>M38+8</f>
        <v>45609</v>
      </c>
      <c r="P38" s="1529">
        <f>O38+4</f>
        <v>45613</v>
      </c>
      <c r="Q38" s="813"/>
      <c r="R38" s="1529">
        <f>Q41+6</f>
        <v>45623</v>
      </c>
      <c r="S38" s="1511" t="s">
        <v>640</v>
      </c>
    </row>
    <row r="39" spans="1:65">
      <c r="A39" s="448" t="s">
        <v>175</v>
      </c>
      <c r="B39" s="331" t="str">
        <f t="shared" ref="B39:D39" si="8">_xlfn.ARRAYTOTEXT(B38)</f>
        <v>HD</v>
      </c>
      <c r="C39" s="331">
        <f>C31+1</f>
        <v>444</v>
      </c>
      <c r="D39" s="331" t="str">
        <f t="shared" si="8"/>
        <v>R</v>
      </c>
      <c r="E39" s="77" t="s">
        <v>176</v>
      </c>
      <c r="F39" s="78">
        <f>SUM(F31,7)</f>
        <v>45595</v>
      </c>
      <c r="G39" s="79">
        <f t="shared" si="7"/>
        <v>45596</v>
      </c>
      <c r="H39" s="80">
        <f>F39+1</f>
        <v>45596</v>
      </c>
      <c r="I39" s="1331"/>
      <c r="J39" s="1513"/>
      <c r="K39" s="1513"/>
      <c r="L39" s="1513"/>
      <c r="M39" s="1561"/>
      <c r="N39" s="1376"/>
      <c r="O39" s="1530"/>
      <c r="P39" s="1530"/>
      <c r="Q39" s="814"/>
      <c r="R39" s="1530"/>
      <c r="S39" s="1074"/>
    </row>
    <row r="40" spans="1:65">
      <c r="A40" s="449" t="s">
        <v>215</v>
      </c>
      <c r="B40" s="439" t="s">
        <v>178</v>
      </c>
      <c r="C40" s="439">
        <f>C32+1</f>
        <v>441</v>
      </c>
      <c r="D40" s="439" t="s">
        <v>179</v>
      </c>
      <c r="E40" s="88" t="s">
        <v>180</v>
      </c>
      <c r="F40" s="89">
        <f>SUM(F32,7)</f>
        <v>45592</v>
      </c>
      <c r="G40" s="90">
        <f t="shared" si="7"/>
        <v>45593</v>
      </c>
      <c r="H40" s="91">
        <f>F40+4</f>
        <v>45596</v>
      </c>
      <c r="I40" s="1331"/>
      <c r="J40" s="1513"/>
      <c r="K40" s="1513"/>
      <c r="L40" s="1513"/>
      <c r="M40" s="1561"/>
      <c r="N40" s="1376"/>
      <c r="O40" s="1530"/>
      <c r="P40" s="1530"/>
      <c r="Q40" s="814"/>
      <c r="R40" s="1530"/>
      <c r="S40" s="1074"/>
    </row>
    <row r="41" spans="1:65">
      <c r="A41" s="494" t="s">
        <v>614</v>
      </c>
      <c r="B41" s="439" t="s">
        <v>182</v>
      </c>
      <c r="C41" s="439">
        <f>C33+1</f>
        <v>442</v>
      </c>
      <c r="D41" s="439" t="s">
        <v>179</v>
      </c>
      <c r="E41" s="88" t="s">
        <v>180</v>
      </c>
      <c r="F41" s="89">
        <f>SUM(F33,7)</f>
        <v>45593</v>
      </c>
      <c r="G41" s="90">
        <f t="shared" si="7"/>
        <v>45594</v>
      </c>
      <c r="H41" s="91">
        <f>F41+2</f>
        <v>45595</v>
      </c>
      <c r="I41" s="1331"/>
      <c r="J41" s="1513"/>
      <c r="K41" s="1513"/>
      <c r="L41" s="1513"/>
      <c r="M41" s="1561"/>
      <c r="N41" s="1376"/>
      <c r="O41" s="1530"/>
      <c r="P41" s="1530"/>
      <c r="Q41" s="814">
        <f>P38+4</f>
        <v>45617</v>
      </c>
      <c r="R41" s="1530"/>
      <c r="S41" s="1074"/>
    </row>
    <row r="42" spans="1:65">
      <c r="A42" s="449" t="s">
        <v>217</v>
      </c>
      <c r="B42" s="439" t="s">
        <v>184</v>
      </c>
      <c r="C42" s="439">
        <f>C34+1</f>
        <v>444</v>
      </c>
      <c r="D42" s="439" t="s">
        <v>169</v>
      </c>
      <c r="E42" s="88" t="s">
        <v>180</v>
      </c>
      <c r="F42" s="89">
        <f>SUM(F34,7)</f>
        <v>45597</v>
      </c>
      <c r="G42" s="90">
        <f t="shared" si="7"/>
        <v>45598</v>
      </c>
      <c r="H42" s="89">
        <f>F42+2</f>
        <v>45599</v>
      </c>
      <c r="I42" s="1331"/>
      <c r="J42" s="1513"/>
      <c r="K42" s="1513"/>
      <c r="L42" s="1513"/>
      <c r="M42" s="1561"/>
      <c r="N42" s="1376"/>
      <c r="O42" s="1530"/>
      <c r="P42" s="1530"/>
      <c r="Q42" s="814"/>
      <c r="R42" s="1530"/>
      <c r="S42" s="1074"/>
    </row>
    <row r="43" spans="1:65">
      <c r="A43" s="450" t="s">
        <v>615</v>
      </c>
      <c r="B43" s="440" t="s">
        <v>186</v>
      </c>
      <c r="C43" s="440">
        <f>C35+1</f>
        <v>444</v>
      </c>
      <c r="D43" s="440" t="s">
        <v>169</v>
      </c>
      <c r="E43" s="95" t="s">
        <v>187</v>
      </c>
      <c r="F43" s="96">
        <f>SUM(F35,7)</f>
        <v>45593</v>
      </c>
      <c r="G43" s="97">
        <f t="shared" si="7"/>
        <v>45594</v>
      </c>
      <c r="H43" s="98">
        <f>F43+1</f>
        <v>45594</v>
      </c>
      <c r="I43" s="1331"/>
      <c r="J43" s="1513"/>
      <c r="K43" s="1513"/>
      <c r="L43" s="1513"/>
      <c r="M43" s="1561"/>
      <c r="N43" s="1376"/>
      <c r="O43" s="1530"/>
      <c r="P43" s="1530"/>
      <c r="Q43" s="814"/>
      <c r="R43" s="1530"/>
      <c r="S43" s="1074"/>
    </row>
    <row r="44" spans="1:65">
      <c r="A44" s="451" t="s">
        <v>219</v>
      </c>
      <c r="B44" s="440" t="s">
        <v>184</v>
      </c>
      <c r="C44" s="440">
        <f>C36+1</f>
        <v>443</v>
      </c>
      <c r="D44" s="440" t="s">
        <v>201</v>
      </c>
      <c r="E44" s="357" t="s">
        <v>187</v>
      </c>
      <c r="F44" s="102">
        <f>SUM(F36,7)</f>
        <v>45592</v>
      </c>
      <c r="G44" s="103">
        <f t="shared" si="7"/>
        <v>45593</v>
      </c>
      <c r="H44" s="281">
        <f>F44+1</f>
        <v>45593</v>
      </c>
      <c r="I44" s="1332"/>
      <c r="J44" s="1513"/>
      <c r="K44" s="1513"/>
      <c r="L44" s="1513"/>
      <c r="M44" s="1562"/>
      <c r="N44" s="1377"/>
      <c r="O44" s="1531"/>
      <c r="P44" s="1531"/>
      <c r="Q44" s="815"/>
      <c r="R44" s="1531"/>
      <c r="S44" s="1075"/>
    </row>
    <row r="45" spans="1:65">
      <c r="A45" s="254"/>
      <c r="B45" s="459"/>
      <c r="C45" s="459"/>
      <c r="D45" s="459"/>
      <c r="E45" s="254"/>
      <c r="F45" s="255"/>
      <c r="G45" s="255"/>
      <c r="H45" s="255"/>
      <c r="I45" s="39"/>
      <c r="J45" s="39"/>
      <c r="K45" s="39"/>
      <c r="L45" s="39"/>
      <c r="M45" s="242"/>
      <c r="N45" s="242"/>
      <c r="O45" s="242"/>
      <c r="P45" s="242"/>
      <c r="Q45" s="242"/>
      <c r="R45" s="242"/>
      <c r="S45" s="24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</row>
    <row r="46" spans="1:65">
      <c r="A46" s="447" t="s">
        <v>188</v>
      </c>
      <c r="B46" s="282" t="s">
        <v>168</v>
      </c>
      <c r="C46" s="282">
        <f>C38+1</f>
        <v>445</v>
      </c>
      <c r="D46" s="282" t="s">
        <v>169</v>
      </c>
      <c r="E46" s="69" t="s">
        <v>170</v>
      </c>
      <c r="F46" s="70">
        <f>F38+7</f>
        <v>45599</v>
      </c>
      <c r="G46" s="71">
        <f t="shared" ref="G46:G52" si="9">F46+1</f>
        <v>45600</v>
      </c>
      <c r="H46" s="72">
        <f>F46+4</f>
        <v>45603</v>
      </c>
      <c r="I46" s="1330" t="s">
        <v>587</v>
      </c>
      <c r="J46" s="1496" t="s">
        <v>639</v>
      </c>
      <c r="K46" s="1496">
        <f>K38+1</f>
        <v>445</v>
      </c>
      <c r="L46" s="1496" t="s">
        <v>179</v>
      </c>
      <c r="M46" s="1340">
        <f>SUM(M38+7)</f>
        <v>45608</v>
      </c>
      <c r="N46" s="1502">
        <f>SUM(M46+1)</f>
        <v>45609</v>
      </c>
      <c r="O46" s="1571">
        <f>M46+8</f>
        <v>45616</v>
      </c>
      <c r="P46" s="1508">
        <f>O46+4</f>
        <v>45620</v>
      </c>
      <c r="Q46" s="517"/>
      <c r="R46" s="1574">
        <f>Q49+6</f>
        <v>45630</v>
      </c>
      <c r="S46" s="1511" t="s">
        <v>640</v>
      </c>
      <c r="T46" s="1495"/>
      <c r="U46" s="1495"/>
      <c r="V46" s="1495"/>
      <c r="W46" s="1495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</row>
    <row r="47" spans="1:65">
      <c r="A47" s="448" t="s">
        <v>188</v>
      </c>
      <c r="B47" s="331" t="s">
        <v>168</v>
      </c>
      <c r="C47" s="331">
        <f>C39+1</f>
        <v>445</v>
      </c>
      <c r="D47" s="331" t="s">
        <v>169</v>
      </c>
      <c r="E47" s="77" t="s">
        <v>176</v>
      </c>
      <c r="F47" s="78">
        <f>F39+7</f>
        <v>45602</v>
      </c>
      <c r="G47" s="79">
        <f t="shared" si="9"/>
        <v>45603</v>
      </c>
      <c r="H47" s="80">
        <f>F47+1</f>
        <v>45603</v>
      </c>
      <c r="I47" s="1331"/>
      <c r="J47" s="1497"/>
      <c r="K47" s="1497"/>
      <c r="L47" s="1497"/>
      <c r="M47" s="1341"/>
      <c r="N47" s="1503"/>
      <c r="O47" s="1572"/>
      <c r="P47" s="1509"/>
      <c r="Q47" s="516"/>
      <c r="R47" s="1575"/>
      <c r="S47" s="1074"/>
      <c r="T47" s="1495"/>
      <c r="U47" s="1495"/>
      <c r="V47" s="1495"/>
      <c r="W47" s="1495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</row>
    <row r="48" spans="1:65">
      <c r="A48" s="449" t="s">
        <v>221</v>
      </c>
      <c r="B48" s="439" t="s">
        <v>178</v>
      </c>
      <c r="C48" s="439">
        <f>C40+1</f>
        <v>442</v>
      </c>
      <c r="D48" s="439" t="s">
        <v>179</v>
      </c>
      <c r="E48" s="88" t="s">
        <v>180</v>
      </c>
      <c r="F48" s="89">
        <f>F40+7</f>
        <v>45599</v>
      </c>
      <c r="G48" s="90">
        <f t="shared" si="9"/>
        <v>45600</v>
      </c>
      <c r="H48" s="91">
        <f>F48+4</f>
        <v>45603</v>
      </c>
      <c r="I48" s="1331"/>
      <c r="J48" s="1497"/>
      <c r="K48" s="1497"/>
      <c r="L48" s="1497"/>
      <c r="M48" s="1341"/>
      <c r="N48" s="1503"/>
      <c r="O48" s="1572"/>
      <c r="P48" s="1509"/>
      <c r="Q48" s="516"/>
      <c r="R48" s="1575"/>
      <c r="S48" s="1074"/>
      <c r="T48" s="1495"/>
      <c r="U48" s="1495"/>
      <c r="V48" s="1495"/>
      <c r="W48" s="1495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</row>
    <row r="49" spans="1:65">
      <c r="A49" s="494" t="s">
        <v>617</v>
      </c>
      <c r="B49" s="439" t="s">
        <v>182</v>
      </c>
      <c r="C49" s="439">
        <f>C41+1</f>
        <v>443</v>
      </c>
      <c r="D49" s="439" t="s">
        <v>179</v>
      </c>
      <c r="E49" s="88" t="s">
        <v>180</v>
      </c>
      <c r="F49" s="89">
        <f>F41+7</f>
        <v>45600</v>
      </c>
      <c r="G49" s="90">
        <f t="shared" si="9"/>
        <v>45601</v>
      </c>
      <c r="H49" s="91">
        <f>F49+2</f>
        <v>45602</v>
      </c>
      <c r="I49" s="1331"/>
      <c r="J49" s="1497"/>
      <c r="K49" s="1497"/>
      <c r="L49" s="1497"/>
      <c r="M49" s="1341"/>
      <c r="N49" s="1503"/>
      <c r="O49" s="1572"/>
      <c r="P49" s="1509"/>
      <c r="Q49" s="516">
        <f>P46+4</f>
        <v>45624</v>
      </c>
      <c r="R49" s="1575"/>
      <c r="S49" s="1074"/>
      <c r="T49" s="1495"/>
      <c r="U49" s="1495"/>
      <c r="V49" s="1495"/>
      <c r="W49" s="1495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</row>
    <row r="50" spans="1:65">
      <c r="A50" s="449" t="s">
        <v>230</v>
      </c>
      <c r="B50" s="439" t="s">
        <v>184</v>
      </c>
      <c r="C50" s="439">
        <f>C42+1</f>
        <v>445</v>
      </c>
      <c r="D50" s="439" t="s">
        <v>169</v>
      </c>
      <c r="E50" s="88" t="s">
        <v>180</v>
      </c>
      <c r="F50" s="89">
        <f>F42+7</f>
        <v>45604</v>
      </c>
      <c r="G50" s="90">
        <f>F50+1</f>
        <v>45605</v>
      </c>
      <c r="H50" s="89">
        <f>F50+2</f>
        <v>45606</v>
      </c>
      <c r="I50" s="1331"/>
      <c r="J50" s="1497"/>
      <c r="K50" s="1497"/>
      <c r="L50" s="1497"/>
      <c r="M50" s="1341"/>
      <c r="N50" s="1503"/>
      <c r="O50" s="1572"/>
      <c r="P50" s="1509"/>
      <c r="Q50" s="516"/>
      <c r="R50" s="1575"/>
      <c r="S50" s="1074"/>
      <c r="T50" s="1495"/>
      <c r="U50" s="1495"/>
      <c r="V50" s="1495"/>
      <c r="W50" s="1495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</row>
    <row r="51" spans="1:65">
      <c r="A51" s="450" t="s">
        <v>185</v>
      </c>
      <c r="B51" s="440" t="s">
        <v>186</v>
      </c>
      <c r="C51" s="440">
        <f>C43+1</f>
        <v>445</v>
      </c>
      <c r="D51" s="440" t="s">
        <v>169</v>
      </c>
      <c r="E51" s="95" t="s">
        <v>187</v>
      </c>
      <c r="F51" s="96">
        <f>F43+7</f>
        <v>45600</v>
      </c>
      <c r="G51" s="97">
        <f t="shared" si="9"/>
        <v>45601</v>
      </c>
      <c r="H51" s="98">
        <f>F51+1</f>
        <v>45601</v>
      </c>
      <c r="I51" s="1331"/>
      <c r="J51" s="1497"/>
      <c r="K51" s="1497"/>
      <c r="L51" s="1497"/>
      <c r="M51" s="1341"/>
      <c r="N51" s="1503"/>
      <c r="O51" s="1572"/>
      <c r="P51" s="1509"/>
      <c r="Q51" s="516"/>
      <c r="R51" s="1575"/>
      <c r="S51" s="1074"/>
      <c r="T51" s="1495"/>
      <c r="U51" s="1495"/>
      <c r="V51" s="1495"/>
      <c r="W51" s="1495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</row>
    <row r="52" spans="1:65">
      <c r="A52" s="451" t="s">
        <v>224</v>
      </c>
      <c r="B52" s="440" t="s">
        <v>184</v>
      </c>
      <c r="C52" s="440">
        <f>C44+1</f>
        <v>444</v>
      </c>
      <c r="D52" s="440" t="s">
        <v>201</v>
      </c>
      <c r="E52" s="101" t="s">
        <v>187</v>
      </c>
      <c r="F52" s="102">
        <f>F44+7</f>
        <v>45599</v>
      </c>
      <c r="G52" s="103">
        <f t="shared" si="9"/>
        <v>45600</v>
      </c>
      <c r="H52" s="281">
        <f>F52+1</f>
        <v>45600</v>
      </c>
      <c r="I52" s="1332"/>
      <c r="J52" s="1498"/>
      <c r="K52" s="1498"/>
      <c r="L52" s="1498"/>
      <c r="M52" s="1342"/>
      <c r="N52" s="1504"/>
      <c r="O52" s="1573"/>
      <c r="P52" s="1510"/>
      <c r="Q52" s="518"/>
      <c r="R52" s="1576"/>
      <c r="S52" s="1075"/>
      <c r="T52" s="1495"/>
      <c r="U52" s="1495"/>
      <c r="V52" s="1495"/>
      <c r="W52" s="1495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</row>
    <row r="53" spans="1:65">
      <c r="J53" s="52"/>
      <c r="K53" s="52"/>
      <c r="L53" s="52"/>
      <c r="O53" s="52"/>
    </row>
    <row r="54" spans="1:65">
      <c r="A54" s="447" t="s">
        <v>194</v>
      </c>
      <c r="B54" s="282" t="s">
        <v>168</v>
      </c>
      <c r="C54" s="282">
        <f>C46+1</f>
        <v>446</v>
      </c>
      <c r="D54" s="282" t="s">
        <v>169</v>
      </c>
      <c r="E54" s="69" t="s">
        <v>170</v>
      </c>
      <c r="F54" s="70">
        <f>F46+7</f>
        <v>45606</v>
      </c>
      <c r="G54" s="71">
        <f>F54+1</f>
        <v>45607</v>
      </c>
      <c r="H54" s="70">
        <f>F54+4</f>
        <v>45610</v>
      </c>
      <c r="I54" s="1496" t="s">
        <v>573</v>
      </c>
      <c r="J54" s="1552" t="s">
        <v>639</v>
      </c>
      <c r="K54" s="1617">
        <f>K46+1</f>
        <v>446</v>
      </c>
      <c r="L54" s="1496" t="s">
        <v>179</v>
      </c>
      <c r="M54" s="1620">
        <f>SUM(M46+7)</f>
        <v>45615</v>
      </c>
      <c r="N54" s="1340">
        <f>SUM(M54+1)</f>
        <v>45616</v>
      </c>
      <c r="O54" s="1622">
        <f>M54+8</f>
        <v>45623</v>
      </c>
      <c r="P54" s="1340">
        <f>O54+4</f>
        <v>45627</v>
      </c>
      <c r="Q54" s="517"/>
      <c r="R54" s="1574">
        <f>Q57+6</f>
        <v>45637</v>
      </c>
      <c r="S54" s="1511" t="s">
        <v>640</v>
      </c>
      <c r="T54" s="1495"/>
      <c r="U54" s="1495"/>
      <c r="V54" s="1495"/>
      <c r="W54" s="1495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</row>
    <row r="55" spans="1:65">
      <c r="A55" s="448" t="s">
        <v>194</v>
      </c>
      <c r="B55" s="331" t="s">
        <v>168</v>
      </c>
      <c r="C55" s="331">
        <f>C47+1</f>
        <v>446</v>
      </c>
      <c r="D55" s="331" t="s">
        <v>169</v>
      </c>
      <c r="E55" s="77" t="s">
        <v>176</v>
      </c>
      <c r="F55" s="78">
        <f>F47+7</f>
        <v>45609</v>
      </c>
      <c r="G55" s="79">
        <f>F55</f>
        <v>45609</v>
      </c>
      <c r="H55" s="78">
        <f>F55+1</f>
        <v>45610</v>
      </c>
      <c r="I55" s="1497"/>
      <c r="J55" s="1515"/>
      <c r="K55" s="1618"/>
      <c r="L55" s="1497"/>
      <c r="M55" s="1495"/>
      <c r="N55" s="1341"/>
      <c r="O55" s="1623"/>
      <c r="P55" s="1341"/>
      <c r="Q55" s="516"/>
      <c r="R55" s="1575"/>
      <c r="S55" s="1074"/>
      <c r="T55" s="1495"/>
      <c r="U55" s="1495"/>
      <c r="V55" s="1495"/>
      <c r="W55" s="1495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</row>
    <row r="56" spans="1:65">
      <c r="A56" s="449" t="s">
        <v>589</v>
      </c>
      <c r="B56" s="439" t="s">
        <v>178</v>
      </c>
      <c r="C56" s="439">
        <f>C48+1</f>
        <v>443</v>
      </c>
      <c r="D56" s="439" t="s">
        <v>179</v>
      </c>
      <c r="E56" s="88" t="s">
        <v>180</v>
      </c>
      <c r="F56" s="89">
        <f>F48+7</f>
        <v>45606</v>
      </c>
      <c r="G56" s="90">
        <f>F56+1</f>
        <v>45607</v>
      </c>
      <c r="H56" s="89">
        <f>F56+4</f>
        <v>45610</v>
      </c>
      <c r="I56" s="1497"/>
      <c r="J56" s="1515"/>
      <c r="K56" s="1618"/>
      <c r="L56" s="1497"/>
      <c r="M56" s="1495"/>
      <c r="N56" s="1341"/>
      <c r="O56" s="1623"/>
      <c r="P56" s="1341"/>
      <c r="Q56" s="516"/>
      <c r="R56" s="1575"/>
      <c r="S56" s="1074"/>
      <c r="T56" s="1495"/>
      <c r="U56" s="1495"/>
      <c r="V56" s="1495"/>
      <c r="W56" s="1495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</row>
    <row r="57" spans="1:65">
      <c r="A57" s="494" t="s">
        <v>619</v>
      </c>
      <c r="B57" s="439" t="s">
        <v>182</v>
      </c>
      <c r="C57" s="439">
        <f>C49+1</f>
        <v>444</v>
      </c>
      <c r="D57" s="439" t="s">
        <v>179</v>
      </c>
      <c r="E57" s="88" t="s">
        <v>180</v>
      </c>
      <c r="F57" s="89">
        <f>F49+7</f>
        <v>45607</v>
      </c>
      <c r="G57" s="90">
        <f>F57+1</f>
        <v>45608</v>
      </c>
      <c r="H57" s="89">
        <f>F57+2</f>
        <v>45609</v>
      </c>
      <c r="I57" s="1497"/>
      <c r="J57" s="1515"/>
      <c r="K57" s="1618"/>
      <c r="L57" s="1497"/>
      <c r="M57" s="1495"/>
      <c r="N57" s="1341"/>
      <c r="O57" s="1623"/>
      <c r="P57" s="1341"/>
      <c r="Q57" s="516">
        <f>P54+4</f>
        <v>45631</v>
      </c>
      <c r="R57" s="1575"/>
      <c r="S57" s="1074"/>
      <c r="T57" s="1495"/>
      <c r="U57" s="1495"/>
      <c r="V57" s="1495"/>
      <c r="W57" s="1495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</row>
    <row r="58" spans="1:65">
      <c r="A58" s="449" t="s">
        <v>198</v>
      </c>
      <c r="B58" s="439" t="s">
        <v>184</v>
      </c>
      <c r="C58" s="439">
        <f>C50+1</f>
        <v>446</v>
      </c>
      <c r="D58" s="439" t="s">
        <v>169</v>
      </c>
      <c r="E58" s="88" t="s">
        <v>180</v>
      </c>
      <c r="F58" s="89">
        <f>F50+7</f>
        <v>45611</v>
      </c>
      <c r="G58" s="90">
        <f>F58+1</f>
        <v>45612</v>
      </c>
      <c r="H58" s="89">
        <f>F58+2</f>
        <v>45613</v>
      </c>
      <c r="I58" s="1497"/>
      <c r="J58" s="1515"/>
      <c r="K58" s="1618"/>
      <c r="L58" s="1497"/>
      <c r="M58" s="1495"/>
      <c r="N58" s="1341"/>
      <c r="O58" s="1623"/>
      <c r="P58" s="1341"/>
      <c r="Q58" s="516"/>
      <c r="R58" s="1575"/>
      <c r="S58" s="1074"/>
      <c r="T58" s="1495"/>
      <c r="U58" s="1495"/>
      <c r="V58" s="1495"/>
      <c r="W58" s="1495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</row>
    <row r="59" spans="1:65">
      <c r="A59" s="450" t="s">
        <v>620</v>
      </c>
      <c r="B59" s="440" t="s">
        <v>186</v>
      </c>
      <c r="C59" s="440">
        <f>C51+1</f>
        <v>446</v>
      </c>
      <c r="D59" s="440" t="s">
        <v>169</v>
      </c>
      <c r="E59" s="95" t="s">
        <v>187</v>
      </c>
      <c r="F59" s="96">
        <f>F51+7</f>
        <v>45607</v>
      </c>
      <c r="G59" s="97">
        <f>F59</f>
        <v>45607</v>
      </c>
      <c r="H59" s="96">
        <f>F59+1</f>
        <v>45608</v>
      </c>
      <c r="I59" s="1497"/>
      <c r="J59" s="1515"/>
      <c r="K59" s="1618"/>
      <c r="L59" s="1497"/>
      <c r="M59" s="1495"/>
      <c r="N59" s="1341"/>
      <c r="O59" s="1623"/>
      <c r="P59" s="1341"/>
      <c r="Q59" s="516"/>
      <c r="R59" s="1575"/>
      <c r="S59" s="1074"/>
      <c r="T59" s="1495"/>
      <c r="U59" s="1495"/>
      <c r="V59" s="1495"/>
      <c r="W59" s="1495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</row>
    <row r="60" spans="1:65">
      <c r="A60" s="451" t="s">
        <v>217</v>
      </c>
      <c r="B60" s="440" t="s">
        <v>184</v>
      </c>
      <c r="C60" s="440">
        <f>C52+1</f>
        <v>445</v>
      </c>
      <c r="D60" s="440" t="s">
        <v>201</v>
      </c>
      <c r="E60" s="101" t="s">
        <v>187</v>
      </c>
      <c r="F60" s="102">
        <f>F52+7</f>
        <v>45606</v>
      </c>
      <c r="G60" s="103">
        <f t="shared" ref="G60" si="10">F60+1</f>
        <v>45607</v>
      </c>
      <c r="H60" s="102">
        <f>F60+1</f>
        <v>45607</v>
      </c>
      <c r="I60" s="1498"/>
      <c r="J60" s="1516"/>
      <c r="K60" s="1619"/>
      <c r="L60" s="1498"/>
      <c r="M60" s="1621"/>
      <c r="N60" s="1342"/>
      <c r="O60" s="1624"/>
      <c r="P60" s="1342"/>
      <c r="Q60" s="518"/>
      <c r="R60" s="1576"/>
      <c r="S60" s="1075"/>
      <c r="T60" s="1495"/>
      <c r="U60" s="1495"/>
      <c r="V60" s="1495"/>
      <c r="W60" s="1495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</row>
    <row r="61" spans="1:65">
      <c r="J61" s="52"/>
      <c r="K61" s="52"/>
      <c r="L61" s="52"/>
      <c r="O61" s="52"/>
    </row>
    <row r="62" spans="1:65">
      <c r="A62" s="447" t="s">
        <v>202</v>
      </c>
      <c r="B62" s="282" t="s">
        <v>168</v>
      </c>
      <c r="C62" s="282">
        <f>C54+1</f>
        <v>447</v>
      </c>
      <c r="D62" s="282" t="s">
        <v>169</v>
      </c>
      <c r="E62" s="69" t="s">
        <v>170</v>
      </c>
      <c r="F62" s="70">
        <f>F54+7</f>
        <v>45613</v>
      </c>
      <c r="G62" s="71">
        <f>F62+1</f>
        <v>45614</v>
      </c>
      <c r="H62" s="72">
        <f>F62+4</f>
        <v>45617</v>
      </c>
      <c r="I62" s="1330" t="s">
        <v>645</v>
      </c>
      <c r="J62" s="1496" t="s">
        <v>639</v>
      </c>
      <c r="K62" s="1496">
        <f>K54+1</f>
        <v>447</v>
      </c>
      <c r="L62" s="1496" t="str">
        <f>_xlfn.ARRAYTOTEXT(L54)</f>
        <v>A</v>
      </c>
      <c r="M62" s="1571">
        <f>SUM(M54+7)</f>
        <v>45622</v>
      </c>
      <c r="N62" s="1571">
        <f>SUM(M62+1)</f>
        <v>45623</v>
      </c>
      <c r="O62" s="1571">
        <f>M62+8</f>
        <v>45630</v>
      </c>
      <c r="P62" s="1571">
        <f>O62+4</f>
        <v>45634</v>
      </c>
      <c r="Q62" s="517"/>
      <c r="R62" s="1574">
        <f>Q65+6</f>
        <v>45644</v>
      </c>
      <c r="S62" s="1511" t="s">
        <v>640</v>
      </c>
      <c r="T62" s="1495"/>
      <c r="U62" s="1495"/>
      <c r="V62" s="1495"/>
      <c r="W62" s="1495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</row>
    <row r="63" spans="1:65">
      <c r="A63" s="448" t="s">
        <v>202</v>
      </c>
      <c r="B63" s="331" t="s">
        <v>168</v>
      </c>
      <c r="C63" s="331">
        <f>C55+1</f>
        <v>447</v>
      </c>
      <c r="D63" s="331" t="s">
        <v>169</v>
      </c>
      <c r="E63" s="77" t="s">
        <v>176</v>
      </c>
      <c r="F63" s="78">
        <f>F55+7</f>
        <v>45616</v>
      </c>
      <c r="G63" s="79">
        <f>F63</f>
        <v>45616</v>
      </c>
      <c r="H63" s="80">
        <f>F63+1</f>
        <v>45617</v>
      </c>
      <c r="I63" s="1331"/>
      <c r="J63" s="1497"/>
      <c r="K63" s="1497"/>
      <c r="L63" s="1497"/>
      <c r="M63" s="1572"/>
      <c r="N63" s="1572"/>
      <c r="O63" s="1572"/>
      <c r="P63" s="1572"/>
      <c r="Q63" s="516"/>
      <c r="R63" s="1575"/>
      <c r="S63" s="1074"/>
      <c r="T63" s="1495"/>
      <c r="U63" s="1495"/>
      <c r="V63" s="1495"/>
      <c r="W63" s="1495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</row>
    <row r="64" spans="1:65">
      <c r="A64" s="449" t="s">
        <v>228</v>
      </c>
      <c r="B64" s="439" t="s">
        <v>178</v>
      </c>
      <c r="C64" s="439">
        <f>C56+1</f>
        <v>444</v>
      </c>
      <c r="D64" s="439" t="s">
        <v>179</v>
      </c>
      <c r="E64" s="88" t="s">
        <v>180</v>
      </c>
      <c r="F64" s="89">
        <f>F56+7</f>
        <v>45613</v>
      </c>
      <c r="G64" s="90">
        <f>F64+1</f>
        <v>45614</v>
      </c>
      <c r="H64" s="91">
        <f>F64+4</f>
        <v>45617</v>
      </c>
      <c r="I64" s="1331"/>
      <c r="J64" s="1497"/>
      <c r="K64" s="1497"/>
      <c r="L64" s="1497"/>
      <c r="M64" s="1572"/>
      <c r="N64" s="1572"/>
      <c r="O64" s="1572"/>
      <c r="P64" s="1572"/>
      <c r="Q64" s="516"/>
      <c r="R64" s="1575"/>
      <c r="S64" s="1074"/>
      <c r="T64" s="1495"/>
      <c r="U64" s="1495"/>
      <c r="V64" s="1495"/>
      <c r="W64" s="1495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</row>
    <row r="65" spans="1:65">
      <c r="A65" s="494" t="s">
        <v>229</v>
      </c>
      <c r="B65" s="439" t="s">
        <v>182</v>
      </c>
      <c r="C65" s="439">
        <f>C57+1</f>
        <v>445</v>
      </c>
      <c r="D65" s="439" t="s">
        <v>179</v>
      </c>
      <c r="E65" s="88" t="s">
        <v>180</v>
      </c>
      <c r="F65" s="89">
        <f>F57+7</f>
        <v>45614</v>
      </c>
      <c r="G65" s="90">
        <f>F65+1</f>
        <v>45615</v>
      </c>
      <c r="H65" s="91">
        <f>F65+2</f>
        <v>45616</v>
      </c>
      <c r="I65" s="1331"/>
      <c r="J65" s="1497"/>
      <c r="K65" s="1497"/>
      <c r="L65" s="1497"/>
      <c r="M65" s="1572"/>
      <c r="N65" s="1572"/>
      <c r="O65" s="1572"/>
      <c r="P65" s="1572"/>
      <c r="Q65" s="516">
        <f>P62+4</f>
        <v>45638</v>
      </c>
      <c r="R65" s="1575"/>
      <c r="S65" s="1074"/>
      <c r="T65" s="1495"/>
      <c r="U65" s="1495"/>
      <c r="V65" s="1495"/>
      <c r="W65" s="1495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</row>
    <row r="66" spans="1:65">
      <c r="A66" s="449" t="s">
        <v>213</v>
      </c>
      <c r="B66" s="439" t="s">
        <v>184</v>
      </c>
      <c r="C66" s="439">
        <f>C58+1</f>
        <v>447</v>
      </c>
      <c r="D66" s="439" t="s">
        <v>169</v>
      </c>
      <c r="E66" s="88" t="s">
        <v>180</v>
      </c>
      <c r="F66" s="89">
        <f>F58+7</f>
        <v>45618</v>
      </c>
      <c r="G66" s="90">
        <f>F66+1</f>
        <v>45619</v>
      </c>
      <c r="H66" s="89">
        <f>F66+2</f>
        <v>45620</v>
      </c>
      <c r="I66" s="1331"/>
      <c r="J66" s="1497"/>
      <c r="K66" s="1497"/>
      <c r="L66" s="1497"/>
      <c r="M66" s="1572"/>
      <c r="N66" s="1572"/>
      <c r="O66" s="1572"/>
      <c r="P66" s="1572"/>
      <c r="Q66" s="516"/>
      <c r="R66" s="1575"/>
      <c r="S66" s="1074"/>
      <c r="T66" s="1495"/>
      <c r="U66" s="1495"/>
      <c r="V66" s="1495"/>
      <c r="W66" s="1495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</row>
    <row r="67" spans="1:65">
      <c r="A67" s="450" t="s">
        <v>199</v>
      </c>
      <c r="B67" s="440" t="s">
        <v>186</v>
      </c>
      <c r="C67" s="440">
        <f>C59+1</f>
        <v>447</v>
      </c>
      <c r="D67" s="440" t="s">
        <v>169</v>
      </c>
      <c r="E67" s="95" t="s">
        <v>187</v>
      </c>
      <c r="F67" s="96">
        <f>F59+7</f>
        <v>45614</v>
      </c>
      <c r="G67" s="97">
        <f>F67</f>
        <v>45614</v>
      </c>
      <c r="H67" s="98">
        <f>F67+1</f>
        <v>45615</v>
      </c>
      <c r="I67" s="1331"/>
      <c r="J67" s="1497"/>
      <c r="K67" s="1497"/>
      <c r="L67" s="1497"/>
      <c r="M67" s="1572"/>
      <c r="N67" s="1572"/>
      <c r="O67" s="1572"/>
      <c r="P67" s="1572"/>
      <c r="Q67" s="516"/>
      <c r="R67" s="1575"/>
      <c r="S67" s="1074"/>
      <c r="T67" s="1495"/>
      <c r="U67" s="1495"/>
      <c r="V67" s="1495"/>
      <c r="W67" s="1495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</row>
    <row r="68" spans="1:65">
      <c r="A68" s="451" t="s">
        <v>230</v>
      </c>
      <c r="B68" s="440" t="s">
        <v>184</v>
      </c>
      <c r="C68" s="440">
        <f>C60+1</f>
        <v>446</v>
      </c>
      <c r="D68" s="440" t="s">
        <v>201</v>
      </c>
      <c r="E68" s="101" t="s">
        <v>187</v>
      </c>
      <c r="F68" s="102">
        <f>F60+7</f>
        <v>45613</v>
      </c>
      <c r="G68" s="103">
        <f t="shared" ref="G68" si="11">F68+1</f>
        <v>45614</v>
      </c>
      <c r="H68" s="281">
        <f>F68+1</f>
        <v>45614</v>
      </c>
      <c r="I68" s="1332"/>
      <c r="J68" s="1498"/>
      <c r="K68" s="1498"/>
      <c r="L68" s="1498"/>
      <c r="M68" s="1573"/>
      <c r="N68" s="1573"/>
      <c r="O68" s="1573"/>
      <c r="P68" s="1573"/>
      <c r="Q68" s="518"/>
      <c r="R68" s="1576"/>
      <c r="S68" s="1075"/>
      <c r="T68" s="1495"/>
      <c r="U68" s="1495"/>
      <c r="V68" s="1495"/>
      <c r="W68" s="1495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</row>
    <row r="69" spans="1:65">
      <c r="J69" s="52"/>
      <c r="K69" s="52"/>
      <c r="L69" s="52"/>
    </row>
    <row r="70" spans="1:65">
      <c r="A70" s="447" t="s">
        <v>207</v>
      </c>
      <c r="B70" s="282" t="s">
        <v>168</v>
      </c>
      <c r="C70" s="282">
        <f>C62+1</f>
        <v>448</v>
      </c>
      <c r="D70" s="282" t="s">
        <v>169</v>
      </c>
      <c r="E70" s="69" t="s">
        <v>170</v>
      </c>
      <c r="F70" s="70">
        <f>F62+7</f>
        <v>45620</v>
      </c>
      <c r="G70" s="71">
        <f>F70+1</f>
        <v>45621</v>
      </c>
      <c r="H70" s="72">
        <f>F70+4</f>
        <v>45624</v>
      </c>
      <c r="I70" s="1330" t="s">
        <v>646</v>
      </c>
      <c r="J70" s="1496" t="s">
        <v>639</v>
      </c>
      <c r="K70" s="1496">
        <f>K62+1</f>
        <v>448</v>
      </c>
      <c r="L70" s="1496" t="str">
        <f>_xlfn.ARRAYTOTEXT(L62)</f>
        <v>A</v>
      </c>
      <c r="M70" s="1340">
        <f>SUM(M62+7)</f>
        <v>45629</v>
      </c>
      <c r="N70" s="1502">
        <f>SUM(M70+1)</f>
        <v>45630</v>
      </c>
      <c r="O70" s="1571">
        <f>M70+8</f>
        <v>45637</v>
      </c>
      <c r="P70" s="1508">
        <f>O70+4</f>
        <v>45641</v>
      </c>
      <c r="Q70" s="517"/>
      <c r="R70" s="1508">
        <f>Q73+6</f>
        <v>45651</v>
      </c>
      <c r="S70" s="1511" t="s">
        <v>640</v>
      </c>
      <c r="T70" s="1495"/>
      <c r="U70" s="1495"/>
      <c r="V70" s="1495"/>
      <c r="W70" s="1495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</row>
    <row r="71" spans="1:65">
      <c r="A71" s="448" t="s">
        <v>207</v>
      </c>
      <c r="B71" s="331" t="s">
        <v>168</v>
      </c>
      <c r="C71" s="331">
        <f>C63+1</f>
        <v>448</v>
      </c>
      <c r="D71" s="331" t="s">
        <v>169</v>
      </c>
      <c r="E71" s="77" t="s">
        <v>176</v>
      </c>
      <c r="F71" s="78">
        <f>F63+7</f>
        <v>45623</v>
      </c>
      <c r="G71" s="79">
        <f>F71</f>
        <v>45623</v>
      </c>
      <c r="H71" s="80">
        <f>F71+1</f>
        <v>45624</v>
      </c>
      <c r="I71" s="1331"/>
      <c r="J71" s="1497"/>
      <c r="K71" s="1497"/>
      <c r="L71" s="1497"/>
      <c r="M71" s="1341"/>
      <c r="N71" s="1503"/>
      <c r="O71" s="1572"/>
      <c r="P71" s="1509"/>
      <c r="Q71" s="516"/>
      <c r="R71" s="1509"/>
      <c r="S71" s="1074"/>
      <c r="T71" s="1495"/>
      <c r="U71" s="1495"/>
      <c r="V71" s="1495"/>
      <c r="W71" s="1495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</row>
    <row r="72" spans="1:65">
      <c r="A72" s="449" t="s">
        <v>177</v>
      </c>
      <c r="B72" s="439" t="s">
        <v>178</v>
      </c>
      <c r="C72" s="439">
        <f>C64+1</f>
        <v>445</v>
      </c>
      <c r="D72" s="439" t="s">
        <v>179</v>
      </c>
      <c r="E72" s="88" t="s">
        <v>180</v>
      </c>
      <c r="F72" s="89">
        <f>F64+7</f>
        <v>45620</v>
      </c>
      <c r="G72" s="90">
        <f>F72+1</f>
        <v>45621</v>
      </c>
      <c r="H72" s="91">
        <f>F72+4</f>
        <v>45624</v>
      </c>
      <c r="I72" s="1331"/>
      <c r="J72" s="1497"/>
      <c r="K72" s="1497"/>
      <c r="L72" s="1497"/>
      <c r="M72" s="1341"/>
      <c r="N72" s="1503"/>
      <c r="O72" s="1572"/>
      <c r="P72" s="1509"/>
      <c r="Q72" s="516"/>
      <c r="R72" s="1509"/>
      <c r="S72" s="1074"/>
      <c r="T72" s="1495"/>
      <c r="U72" s="1495"/>
      <c r="V72" s="1495"/>
      <c r="W72" s="1495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</row>
    <row r="73" spans="1:65">
      <c r="A73" s="494" t="s">
        <v>232</v>
      </c>
      <c r="B73" s="439" t="s">
        <v>182</v>
      </c>
      <c r="C73" s="439">
        <f>C65+1</f>
        <v>446</v>
      </c>
      <c r="D73" s="439" t="s">
        <v>179</v>
      </c>
      <c r="E73" s="88" t="s">
        <v>180</v>
      </c>
      <c r="F73" s="89">
        <f>F65+7</f>
        <v>45621</v>
      </c>
      <c r="G73" s="90">
        <f>F73+1</f>
        <v>45622</v>
      </c>
      <c r="H73" s="91">
        <f>F73+2</f>
        <v>45623</v>
      </c>
      <c r="I73" s="1331"/>
      <c r="J73" s="1497"/>
      <c r="K73" s="1497"/>
      <c r="L73" s="1497"/>
      <c r="M73" s="1341"/>
      <c r="N73" s="1503"/>
      <c r="O73" s="1572"/>
      <c r="P73" s="1509"/>
      <c r="Q73" s="516">
        <f>P70+4</f>
        <v>45645</v>
      </c>
      <c r="R73" s="1509"/>
      <c r="S73" s="1074"/>
      <c r="T73" s="1495"/>
      <c r="U73" s="1495"/>
      <c r="V73" s="1495"/>
      <c r="W73" s="1495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</row>
    <row r="74" spans="1:65">
      <c r="A74" s="449" t="s">
        <v>219</v>
      </c>
      <c r="B74" s="439" t="s">
        <v>184</v>
      </c>
      <c r="C74" s="439">
        <f>C66+1</f>
        <v>448</v>
      </c>
      <c r="D74" s="439" t="s">
        <v>169</v>
      </c>
      <c r="E74" s="88" t="s">
        <v>180</v>
      </c>
      <c r="F74" s="89">
        <f>F66+7</f>
        <v>45625</v>
      </c>
      <c r="G74" s="90">
        <f>F74+1</f>
        <v>45626</v>
      </c>
      <c r="H74" s="89">
        <f>F74+2</f>
        <v>45627</v>
      </c>
      <c r="I74" s="1331"/>
      <c r="J74" s="1497"/>
      <c r="K74" s="1497"/>
      <c r="L74" s="1497"/>
      <c r="M74" s="1341"/>
      <c r="N74" s="1503"/>
      <c r="O74" s="1572"/>
      <c r="P74" s="1509"/>
      <c r="Q74" s="516"/>
      <c r="R74" s="1509"/>
      <c r="S74" s="1074"/>
      <c r="T74" s="1495"/>
      <c r="U74" s="1495"/>
      <c r="V74" s="1495"/>
      <c r="W74" s="1495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</row>
    <row r="75" spans="1:65">
      <c r="A75" s="450" t="s">
        <v>233</v>
      </c>
      <c r="B75" s="440" t="s">
        <v>186</v>
      </c>
      <c r="C75" s="440">
        <f>C67+1</f>
        <v>448</v>
      </c>
      <c r="D75" s="440" t="s">
        <v>169</v>
      </c>
      <c r="E75" s="95" t="s">
        <v>187</v>
      </c>
      <c r="F75" s="96">
        <f>F67+7</f>
        <v>45621</v>
      </c>
      <c r="G75" s="97">
        <f>F75</f>
        <v>45621</v>
      </c>
      <c r="H75" s="98">
        <f>F75+1</f>
        <v>45622</v>
      </c>
      <c r="I75" s="1331"/>
      <c r="J75" s="1497"/>
      <c r="K75" s="1497"/>
      <c r="L75" s="1497"/>
      <c r="M75" s="1341"/>
      <c r="N75" s="1503"/>
      <c r="O75" s="1572"/>
      <c r="P75" s="1509"/>
      <c r="Q75" s="516"/>
      <c r="R75" s="1509"/>
      <c r="S75" s="1074"/>
      <c r="T75" s="1495"/>
      <c r="U75" s="1495"/>
      <c r="V75" s="1495"/>
      <c r="W75" s="1495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</row>
    <row r="76" spans="1:65">
      <c r="A76" s="451" t="s">
        <v>198</v>
      </c>
      <c r="B76" s="476" t="s">
        <v>184</v>
      </c>
      <c r="C76" s="476">
        <f>C68+1</f>
        <v>447</v>
      </c>
      <c r="D76" s="476" t="s">
        <v>201</v>
      </c>
      <c r="E76" s="357" t="s">
        <v>187</v>
      </c>
      <c r="F76" s="102">
        <f>F68+7</f>
        <v>45620</v>
      </c>
      <c r="G76" s="103">
        <f>F76+1</f>
        <v>45621</v>
      </c>
      <c r="H76" s="281">
        <f>F76+1</f>
        <v>45621</v>
      </c>
      <c r="I76" s="1332"/>
      <c r="J76" s="1498"/>
      <c r="K76" s="1498"/>
      <c r="L76" s="1498"/>
      <c r="M76" s="1342"/>
      <c r="N76" s="1504"/>
      <c r="O76" s="1573"/>
      <c r="P76" s="1510"/>
      <c r="Q76" s="518"/>
      <c r="R76" s="1510"/>
      <c r="S76" s="1075"/>
      <c r="T76" s="1495"/>
      <c r="U76" s="1495"/>
      <c r="V76" s="1495"/>
      <c r="W76" s="1495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</row>
    <row r="79" spans="1:65">
      <c r="A79" s="13" t="s">
        <v>234</v>
      </c>
      <c r="B79" s="14"/>
      <c r="C79" s="14"/>
      <c r="D79" s="14"/>
      <c r="E79" s="15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"/>
    </row>
    <row r="80" spans="1:65">
      <c r="A80" s="1"/>
      <c r="B80" s="1"/>
      <c r="C80" s="1"/>
      <c r="D80" s="5"/>
      <c r="E80" s="16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65">
      <c r="A81" s="1105" t="s">
        <v>235</v>
      </c>
      <c r="B81" s="1106"/>
      <c r="C81" s="1106"/>
      <c r="D81" s="1106"/>
      <c r="E81" s="1106"/>
      <c r="F81" s="1107"/>
      <c r="G81" s="1350" t="s">
        <v>236</v>
      </c>
      <c r="H81" s="1350"/>
      <c r="I81" s="1350"/>
      <c r="J81" s="1350"/>
      <c r="K81" s="1350"/>
      <c r="L81" s="1350"/>
      <c r="M81" s="1350"/>
      <c r="N81" s="1350"/>
      <c r="O81" s="1350"/>
      <c r="P81" s="1350"/>
      <c r="Q81" s="1350"/>
      <c r="R81" s="1350"/>
      <c r="S81" s="1350"/>
      <c r="T81" s="1350"/>
      <c r="U81" s="1350"/>
      <c r="V81" s="1350"/>
    </row>
    <row r="82" spans="1:65">
      <c r="A82" s="1566" t="s">
        <v>322</v>
      </c>
      <c r="B82" s="1567"/>
      <c r="C82" s="1567"/>
      <c r="D82" s="1567"/>
      <c r="E82" s="1567"/>
      <c r="F82" s="1568"/>
      <c r="G82" s="1569" t="s">
        <v>647</v>
      </c>
      <c r="H82" s="1570"/>
      <c r="I82" s="1570"/>
      <c r="J82" s="1570"/>
      <c r="K82" s="1570"/>
      <c r="L82" s="1570"/>
      <c r="M82" s="1570"/>
      <c r="N82" s="1570"/>
      <c r="O82" s="1570"/>
      <c r="P82" s="1570"/>
      <c r="Q82" s="1570"/>
      <c r="R82" s="1570"/>
      <c r="S82" s="1570"/>
      <c r="T82" s="1570"/>
      <c r="U82" s="1570"/>
      <c r="V82" s="1570"/>
      <c r="W82" s="460"/>
      <c r="X82" s="460"/>
      <c r="Y82" s="460"/>
      <c r="Z82" s="460"/>
      <c r="AA82" s="460"/>
      <c r="AB82" s="460"/>
      <c r="AC82" s="460"/>
      <c r="AD82" s="460"/>
      <c r="AE82" s="460"/>
      <c r="AF82" s="460"/>
      <c r="AG82" s="460"/>
      <c r="AH82" s="460"/>
      <c r="AI82" s="460"/>
      <c r="AJ82" s="460"/>
      <c r="AK82" s="460"/>
      <c r="AL82" s="460"/>
      <c r="AM82" s="460"/>
      <c r="AN82" s="460"/>
      <c r="AO82" s="460"/>
      <c r="AP82" s="460"/>
      <c r="AQ82" s="460"/>
      <c r="AR82" s="460"/>
      <c r="AS82" s="460"/>
      <c r="AT82" s="460"/>
      <c r="AU82" s="460"/>
      <c r="AV82" s="460"/>
      <c r="AW82" s="460"/>
      <c r="AX82" s="460"/>
      <c r="AY82" s="460"/>
      <c r="AZ82" s="460"/>
      <c r="BA82" s="460"/>
      <c r="BB82" s="460"/>
      <c r="BC82" s="460"/>
      <c r="BD82" s="460"/>
      <c r="BE82" s="460"/>
      <c r="BF82" s="460"/>
      <c r="BG82" s="460"/>
      <c r="BH82" s="460"/>
      <c r="BI82" s="460"/>
      <c r="BJ82" s="460"/>
      <c r="BK82" s="460"/>
      <c r="BL82" s="460"/>
      <c r="BM82" s="460"/>
    </row>
    <row r="83" spans="1:65">
      <c r="A83" s="1616" t="s">
        <v>648</v>
      </c>
      <c r="B83" s="1567"/>
      <c r="C83" s="1567"/>
      <c r="D83" s="1567"/>
      <c r="E83" s="1567"/>
      <c r="F83" s="1568"/>
      <c r="G83" s="2213" t="s">
        <v>649</v>
      </c>
      <c r="H83" s="1570"/>
      <c r="I83" s="1570"/>
      <c r="J83" s="1570"/>
      <c r="K83" s="1570"/>
      <c r="L83" s="1570"/>
      <c r="M83" s="1570"/>
      <c r="N83" s="1570"/>
      <c r="O83" s="1570"/>
      <c r="P83" s="1570"/>
      <c r="Q83" s="1570"/>
      <c r="R83" s="1570"/>
      <c r="S83" s="1570"/>
      <c r="T83" s="1570"/>
      <c r="U83" s="1570"/>
      <c r="V83" s="1570"/>
    </row>
    <row r="84" spans="1:65">
      <c r="A84" s="1566"/>
      <c r="B84" s="1567"/>
      <c r="C84" s="1567"/>
      <c r="D84" s="1567"/>
      <c r="E84" s="1567"/>
      <c r="F84" s="1568"/>
      <c r="G84" s="1569"/>
      <c r="H84" s="1570"/>
      <c r="I84" s="1570"/>
      <c r="J84" s="1570"/>
      <c r="K84" s="1570"/>
      <c r="L84" s="1570"/>
      <c r="M84" s="1570"/>
      <c r="N84" s="1570"/>
      <c r="O84" s="1570"/>
      <c r="P84" s="1570"/>
      <c r="Q84" s="1570"/>
      <c r="R84" s="1570"/>
      <c r="S84" s="1570"/>
      <c r="T84" s="1570"/>
      <c r="U84" s="1570"/>
      <c r="V84" s="1570"/>
    </row>
  </sheetData>
  <mergeCells count="123">
    <mergeCell ref="A3:H3"/>
    <mergeCell ref="A4:A5"/>
    <mergeCell ref="B4:D5"/>
    <mergeCell ref="E4:E5"/>
    <mergeCell ref="F4:G4"/>
    <mergeCell ref="I4:I5"/>
    <mergeCell ref="J4:L5"/>
    <mergeCell ref="M4:N4"/>
    <mergeCell ref="S4:S5"/>
    <mergeCell ref="S6:S12"/>
    <mergeCell ref="I14:I20"/>
    <mergeCell ref="J14:J20"/>
    <mergeCell ref="K14:K20"/>
    <mergeCell ref="L14:L20"/>
    <mergeCell ref="M14:M20"/>
    <mergeCell ref="N14:N20"/>
    <mergeCell ref="O14:O20"/>
    <mergeCell ref="P14:P20"/>
    <mergeCell ref="R14:R20"/>
    <mergeCell ref="S14:S20"/>
    <mergeCell ref="I6:I12"/>
    <mergeCell ref="J6:J12"/>
    <mergeCell ref="K6:K12"/>
    <mergeCell ref="L6:L12"/>
    <mergeCell ref="M6:M12"/>
    <mergeCell ref="N6:N12"/>
    <mergeCell ref="O6:O12"/>
    <mergeCell ref="P6:P12"/>
    <mergeCell ref="R6:R12"/>
    <mergeCell ref="S22:S28"/>
    <mergeCell ref="I30:I36"/>
    <mergeCell ref="J30:J36"/>
    <mergeCell ref="K30:K36"/>
    <mergeCell ref="L30:L36"/>
    <mergeCell ref="M30:M36"/>
    <mergeCell ref="N30:N36"/>
    <mergeCell ref="O30:O36"/>
    <mergeCell ref="P30:P36"/>
    <mergeCell ref="R30:R36"/>
    <mergeCell ref="S30:S36"/>
    <mergeCell ref="I22:I28"/>
    <mergeCell ref="J22:J28"/>
    <mergeCell ref="K22:K28"/>
    <mergeCell ref="L22:L28"/>
    <mergeCell ref="M22:M28"/>
    <mergeCell ref="N22:N28"/>
    <mergeCell ref="O22:O28"/>
    <mergeCell ref="P22:P28"/>
    <mergeCell ref="R22:R28"/>
    <mergeCell ref="W46:W52"/>
    <mergeCell ref="P46:P52"/>
    <mergeCell ref="R46:R52"/>
    <mergeCell ref="S46:S52"/>
    <mergeCell ref="T46:T52"/>
    <mergeCell ref="U46:U52"/>
    <mergeCell ref="V46:V52"/>
    <mergeCell ref="I38:I44"/>
    <mergeCell ref="J38:J44"/>
    <mergeCell ref="K38:K44"/>
    <mergeCell ref="L38:L44"/>
    <mergeCell ref="M38:M44"/>
    <mergeCell ref="N38:N44"/>
    <mergeCell ref="O38:O44"/>
    <mergeCell ref="P38:P44"/>
    <mergeCell ref="R38:R44"/>
    <mergeCell ref="N54:N60"/>
    <mergeCell ref="O54:O60"/>
    <mergeCell ref="P54:P60"/>
    <mergeCell ref="R54:R60"/>
    <mergeCell ref="S38:S44"/>
    <mergeCell ref="I46:I52"/>
    <mergeCell ref="J46:J52"/>
    <mergeCell ref="K46:K52"/>
    <mergeCell ref="L46:L52"/>
    <mergeCell ref="M46:M52"/>
    <mergeCell ref="N46:N52"/>
    <mergeCell ref="O46:O52"/>
    <mergeCell ref="N62:N68"/>
    <mergeCell ref="O62:O68"/>
    <mergeCell ref="S54:S60"/>
    <mergeCell ref="T54:T60"/>
    <mergeCell ref="U54:U60"/>
    <mergeCell ref="V54:V60"/>
    <mergeCell ref="W54:W60"/>
    <mergeCell ref="I62:I68"/>
    <mergeCell ref="J62:J68"/>
    <mergeCell ref="K62:K68"/>
    <mergeCell ref="L62:L68"/>
    <mergeCell ref="M62:M68"/>
    <mergeCell ref="U62:U68"/>
    <mergeCell ref="V62:V68"/>
    <mergeCell ref="W62:W68"/>
    <mergeCell ref="P62:P68"/>
    <mergeCell ref="R62:R68"/>
    <mergeCell ref="S62:S68"/>
    <mergeCell ref="T62:T68"/>
    <mergeCell ref="I54:I60"/>
    <mergeCell ref="J54:J60"/>
    <mergeCell ref="K54:K60"/>
    <mergeCell ref="L54:L60"/>
    <mergeCell ref="M54:M60"/>
    <mergeCell ref="A84:F84"/>
    <mergeCell ref="G84:V84"/>
    <mergeCell ref="A83:F83"/>
    <mergeCell ref="G83:V83"/>
    <mergeCell ref="A82:F82"/>
    <mergeCell ref="G82:V82"/>
    <mergeCell ref="W70:W76"/>
    <mergeCell ref="A81:F81"/>
    <mergeCell ref="G81:V81"/>
    <mergeCell ref="P70:P76"/>
    <mergeCell ref="R70:R76"/>
    <mergeCell ref="S70:S76"/>
    <mergeCell ref="T70:T76"/>
    <mergeCell ref="U70:U76"/>
    <mergeCell ref="V70:V76"/>
    <mergeCell ref="I70:I76"/>
    <mergeCell ref="J70:J76"/>
    <mergeCell ref="K70:K76"/>
    <mergeCell ref="L70:L76"/>
    <mergeCell ref="M70:M76"/>
    <mergeCell ref="N70:N76"/>
    <mergeCell ref="O70:O76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62161-F939-4459-92E7-0A32CDFCA3F8}">
  <dimension ref="A1:BL204"/>
  <sheetViews>
    <sheetView zoomScale="85" zoomScaleNormal="85" workbookViewId="0">
      <pane ySplit="6" topLeftCell="A60" activePane="bottomLeft" state="frozen"/>
      <selection pane="bottomLeft" activeCell="A63" sqref="A63:A77"/>
    </sheetView>
  </sheetViews>
  <sheetFormatPr defaultColWidth="9.140625" defaultRowHeight="15" customHeight="1"/>
  <cols>
    <col min="1" max="1" width="48.42578125" customWidth="1"/>
    <col min="2" max="2" width="3.7109375" customWidth="1"/>
    <col min="3" max="3" width="4.7109375" customWidth="1"/>
    <col min="4" max="4" width="3.7109375" customWidth="1"/>
    <col min="9" max="9" width="23.85546875" customWidth="1"/>
    <col min="10" max="10" width="3.7109375" customWidth="1"/>
    <col min="11" max="11" width="4.7109375" customWidth="1"/>
    <col min="12" max="12" width="3.7109375" customWidth="1"/>
    <col min="14" max="14" width="9.140625" bestFit="1" customWidth="1"/>
    <col min="15" max="16" width="15.28515625" hidden="1" customWidth="1"/>
    <col min="17" max="19" width="15.28515625" customWidth="1"/>
    <col min="20" max="20" width="15.28515625" hidden="1" customWidth="1"/>
    <col min="21" max="21" width="15.28515625" customWidth="1"/>
    <col min="22" max="22" width="108.140625" customWidth="1"/>
  </cols>
  <sheetData>
    <row r="1" spans="1:64" ht="13.9" customHeight="1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</row>
    <row r="2" spans="1:64" ht="24.75">
      <c r="A2" s="4" t="s">
        <v>148</v>
      </c>
      <c r="B2" s="3" t="s">
        <v>35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</row>
    <row r="3" spans="1:64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</row>
    <row r="4" spans="1:64" ht="24.75" customHeight="1">
      <c r="A4" s="1122" t="s">
        <v>650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>
        <v>7</v>
      </c>
      <c r="P4" s="19"/>
      <c r="Q4" s="19">
        <v>12</v>
      </c>
      <c r="R4" s="19">
        <v>13</v>
      </c>
      <c r="S4" s="19">
        <v>14</v>
      </c>
      <c r="T4" s="19">
        <v>15</v>
      </c>
      <c r="U4" s="19">
        <v>17</v>
      </c>
      <c r="V4" s="8"/>
      <c r="W4" s="2"/>
      <c r="X4" s="2"/>
      <c r="Y4" s="2"/>
    </row>
    <row r="5" spans="1:64" ht="25.5" customHeight="1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493</v>
      </c>
      <c r="J5" s="1139" t="s">
        <v>152</v>
      </c>
      <c r="K5" s="1129"/>
      <c r="L5" s="1130"/>
      <c r="M5" s="1136" t="s">
        <v>154</v>
      </c>
      <c r="N5" s="1648"/>
      <c r="O5" s="1665" t="s">
        <v>156</v>
      </c>
      <c r="P5" s="1144"/>
      <c r="Q5" s="1144"/>
      <c r="R5" s="1144"/>
      <c r="S5" s="1144"/>
      <c r="T5" s="1144"/>
      <c r="U5" s="1145"/>
      <c r="V5" s="1117" t="s">
        <v>157</v>
      </c>
      <c r="W5" s="18"/>
      <c r="X5" s="18"/>
      <c r="Y5" s="18"/>
    </row>
    <row r="6" spans="1:64" ht="33" customHeight="1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5"/>
      <c r="J6" s="1587"/>
      <c r="K6" s="1132"/>
      <c r="L6" s="1133"/>
      <c r="M6" s="51" t="s">
        <v>158</v>
      </c>
      <c r="N6" s="51" t="s">
        <v>159</v>
      </c>
      <c r="O6" s="237" t="s">
        <v>651</v>
      </c>
      <c r="P6" s="237" t="s">
        <v>652</v>
      </c>
      <c r="Q6" s="237" t="s">
        <v>653</v>
      </c>
      <c r="R6" s="238" t="s">
        <v>654</v>
      </c>
      <c r="S6" s="238" t="s">
        <v>655</v>
      </c>
      <c r="T6" s="392" t="s">
        <v>656</v>
      </c>
      <c r="U6" s="238" t="s">
        <v>657</v>
      </c>
      <c r="V6" s="1118"/>
      <c r="W6" s="2"/>
      <c r="X6" s="2"/>
      <c r="Y6" s="2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</row>
    <row r="7" spans="1:64">
      <c r="A7" s="447" t="s">
        <v>188</v>
      </c>
      <c r="B7" s="282" t="s">
        <v>168</v>
      </c>
      <c r="C7" s="282">
        <v>440</v>
      </c>
      <c r="D7" s="282" t="s">
        <v>169</v>
      </c>
      <c r="E7" s="71" t="s">
        <v>170</v>
      </c>
      <c r="F7" s="70">
        <v>45564</v>
      </c>
      <c r="G7" s="71">
        <f t="shared" ref="G7:G13" si="0">F7+1</f>
        <v>45565</v>
      </c>
      <c r="H7" s="70">
        <f>F7+4</f>
        <v>45568</v>
      </c>
      <c r="I7" s="1649" t="s">
        <v>658</v>
      </c>
      <c r="J7" s="1652" t="s">
        <v>659</v>
      </c>
      <c r="K7" s="1513">
        <v>438</v>
      </c>
      <c r="L7" s="1653" t="s">
        <v>179</v>
      </c>
      <c r="M7" s="1559">
        <v>45573</v>
      </c>
      <c r="N7" s="1559">
        <f>SUM(M7+1)</f>
        <v>45574</v>
      </c>
      <c r="O7" s="1559">
        <v>45004</v>
      </c>
      <c r="P7" s="1559">
        <v>45009</v>
      </c>
      <c r="Q7" s="1559">
        <f>SUM(N7+11)</f>
        <v>45585</v>
      </c>
      <c r="R7" s="1559">
        <f>SUM(Q7+1)</f>
        <v>45586</v>
      </c>
      <c r="S7" s="1559">
        <f>SUM(R7+1)</f>
        <v>45587</v>
      </c>
      <c r="T7" s="1632">
        <f>SUM(S7+1)</f>
        <v>45588</v>
      </c>
      <c r="U7" s="1559">
        <f>SUM(T7+3)</f>
        <v>45591</v>
      </c>
      <c r="V7" s="1645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</row>
    <row r="8" spans="1:64">
      <c r="A8" s="448" t="s">
        <v>601</v>
      </c>
      <c r="B8" s="393" t="s">
        <v>168</v>
      </c>
      <c r="C8" s="393">
        <v>440</v>
      </c>
      <c r="D8" s="393" t="s">
        <v>179</v>
      </c>
      <c r="E8" s="77" t="s">
        <v>176</v>
      </c>
      <c r="F8" s="78">
        <v>45567</v>
      </c>
      <c r="G8" s="79">
        <f t="shared" si="0"/>
        <v>45568</v>
      </c>
      <c r="H8" s="78">
        <f>F8+1</f>
        <v>45568</v>
      </c>
      <c r="I8" s="1650"/>
      <c r="J8" s="1652"/>
      <c r="K8" s="1513"/>
      <c r="L8" s="1653"/>
      <c r="M8" s="1559"/>
      <c r="N8" s="1559"/>
      <c r="O8" s="1559"/>
      <c r="P8" s="1559"/>
      <c r="Q8" s="1559"/>
      <c r="R8" s="1559"/>
      <c r="S8" s="1559"/>
      <c r="T8" s="1632"/>
      <c r="U8" s="1559"/>
      <c r="V8" s="1646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</row>
    <row r="9" spans="1:64" s="355" customFormat="1">
      <c r="A9" s="449" t="s">
        <v>177</v>
      </c>
      <c r="B9" s="439" t="s">
        <v>178</v>
      </c>
      <c r="C9" s="439">
        <v>437</v>
      </c>
      <c r="D9" s="439" t="s">
        <v>179</v>
      </c>
      <c r="E9" s="409" t="s">
        <v>180</v>
      </c>
      <c r="F9" s="410">
        <v>45564</v>
      </c>
      <c r="G9" s="411">
        <f t="shared" si="0"/>
        <v>45565</v>
      </c>
      <c r="H9" s="410">
        <f>F9+4</f>
        <v>45568</v>
      </c>
      <c r="I9" s="1650"/>
      <c r="J9" s="1652"/>
      <c r="K9" s="1513"/>
      <c r="L9" s="1653"/>
      <c r="M9" s="1559"/>
      <c r="N9" s="1559"/>
      <c r="O9" s="1559"/>
      <c r="P9" s="1559"/>
      <c r="Q9" s="1559"/>
      <c r="R9" s="1559"/>
      <c r="S9" s="1559"/>
      <c r="T9" s="1632"/>
      <c r="U9" s="1559"/>
      <c r="V9" s="1646"/>
      <c r="W9" s="362"/>
      <c r="X9" s="362"/>
      <c r="Y9" s="362"/>
      <c r="Z9" s="362"/>
      <c r="AA9" s="362"/>
      <c r="AB9" s="362"/>
      <c r="AC9" s="362"/>
      <c r="AD9" s="362"/>
      <c r="AE9" s="362"/>
      <c r="AF9" s="362"/>
      <c r="AG9" s="362"/>
      <c r="AH9" s="362"/>
      <c r="AI9" s="362"/>
      <c r="AJ9" s="362"/>
      <c r="AK9" s="362"/>
      <c r="AL9" s="362"/>
      <c r="AM9" s="362"/>
      <c r="AN9" s="362"/>
      <c r="AO9" s="362"/>
      <c r="AP9" s="362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  <c r="BG9" s="362"/>
      <c r="BH9" s="362"/>
      <c r="BI9" s="362"/>
      <c r="BJ9" s="362"/>
      <c r="BK9" s="362"/>
      <c r="BL9" s="362"/>
    </row>
    <row r="10" spans="1:64">
      <c r="A10" s="494" t="s">
        <v>602</v>
      </c>
      <c r="B10" s="439" t="s">
        <v>182</v>
      </c>
      <c r="C10" s="439">
        <v>438</v>
      </c>
      <c r="D10" s="439" t="s">
        <v>179</v>
      </c>
      <c r="E10" s="88" t="s">
        <v>180</v>
      </c>
      <c r="F10" s="89">
        <v>45565</v>
      </c>
      <c r="G10" s="90">
        <f t="shared" si="0"/>
        <v>45566</v>
      </c>
      <c r="H10" s="89">
        <f>F10+2</f>
        <v>45567</v>
      </c>
      <c r="I10" s="1650"/>
      <c r="J10" s="1652"/>
      <c r="K10" s="1513"/>
      <c r="L10" s="1653"/>
      <c r="M10" s="1559"/>
      <c r="N10" s="1559"/>
      <c r="O10" s="1559"/>
      <c r="P10" s="1559"/>
      <c r="Q10" s="1559"/>
      <c r="R10" s="1559"/>
      <c r="S10" s="1559"/>
      <c r="T10" s="1632"/>
      <c r="U10" s="1559"/>
      <c r="V10" s="1646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1:64">
      <c r="A11" s="449" t="s">
        <v>198</v>
      </c>
      <c r="B11" s="439" t="s">
        <v>184</v>
      </c>
      <c r="C11" s="439">
        <v>440</v>
      </c>
      <c r="D11" s="439" t="s">
        <v>169</v>
      </c>
      <c r="E11" s="88" t="s">
        <v>180</v>
      </c>
      <c r="F11" s="89">
        <v>45569</v>
      </c>
      <c r="G11" s="90">
        <f t="shared" si="0"/>
        <v>45570</v>
      </c>
      <c r="H11" s="89">
        <f>F11+2</f>
        <v>45571</v>
      </c>
      <c r="I11" s="1650"/>
      <c r="J11" s="1652"/>
      <c r="K11" s="1513"/>
      <c r="L11" s="1653"/>
      <c r="M11" s="1559"/>
      <c r="N11" s="1559"/>
      <c r="O11" s="1559"/>
      <c r="P11" s="1559"/>
      <c r="Q11" s="1559"/>
      <c r="R11" s="1559"/>
      <c r="S11" s="1559"/>
      <c r="T11" s="1632"/>
      <c r="U11" s="1559"/>
      <c r="V11" s="1646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</row>
    <row r="12" spans="1:64">
      <c r="A12" s="450" t="s">
        <v>193</v>
      </c>
      <c r="B12" s="440" t="s">
        <v>186</v>
      </c>
      <c r="C12" s="440">
        <v>440</v>
      </c>
      <c r="D12" s="440" t="s">
        <v>169</v>
      </c>
      <c r="E12" s="95" t="s">
        <v>187</v>
      </c>
      <c r="F12" s="96">
        <v>45565</v>
      </c>
      <c r="G12" s="97">
        <f t="shared" si="0"/>
        <v>45566</v>
      </c>
      <c r="H12" s="96">
        <f>F12+1</f>
        <v>45566</v>
      </c>
      <c r="I12" s="1650"/>
      <c r="J12" s="1652"/>
      <c r="K12" s="1513"/>
      <c r="L12" s="1653"/>
      <c r="M12" s="1559"/>
      <c r="N12" s="1559"/>
      <c r="O12" s="1559"/>
      <c r="P12" s="1559"/>
      <c r="Q12" s="1559"/>
      <c r="R12" s="1559"/>
      <c r="S12" s="1559"/>
      <c r="T12" s="1632"/>
      <c r="U12" s="1559"/>
      <c r="V12" s="1646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</row>
    <row r="13" spans="1:64">
      <c r="A13" s="451" t="s">
        <v>177</v>
      </c>
      <c r="B13" s="440" t="str">
        <f>_xlfn.ARRAYTOTEXT(B9)</f>
        <v>HV</v>
      </c>
      <c r="C13" s="440">
        <v>437</v>
      </c>
      <c r="D13" s="440" t="str">
        <f>_xlfn.ARRAYTOTEXT(D9)</f>
        <v>A</v>
      </c>
      <c r="E13" s="357" t="s">
        <v>187</v>
      </c>
      <c r="F13" s="102">
        <v>45567</v>
      </c>
      <c r="G13" s="103">
        <f t="shared" si="0"/>
        <v>45568</v>
      </c>
      <c r="H13" s="102">
        <f>F13+1</f>
        <v>45568</v>
      </c>
      <c r="I13" s="1651"/>
      <c r="J13" s="1652"/>
      <c r="K13" s="1513"/>
      <c r="L13" s="1653"/>
      <c r="M13" s="1559"/>
      <c r="N13" s="1559"/>
      <c r="O13" s="1559"/>
      <c r="P13" s="1559"/>
      <c r="Q13" s="1559"/>
      <c r="R13" s="1559"/>
      <c r="S13" s="1559"/>
      <c r="T13" s="1632"/>
      <c r="U13" s="1559"/>
      <c r="V13" s="1647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7.9" customHeight="1">
      <c r="A14" s="62"/>
      <c r="B14" s="360"/>
      <c r="C14" s="360"/>
      <c r="D14" s="361"/>
      <c r="E14" s="40"/>
      <c r="F14" s="39"/>
      <c r="G14" s="39"/>
      <c r="H14" s="39"/>
      <c r="I14" s="63"/>
      <c r="J14" s="341"/>
      <c r="K14" s="341"/>
      <c r="L14" s="343"/>
      <c r="M14" s="342"/>
      <c r="N14" s="342"/>
      <c r="O14" s="342"/>
      <c r="P14" s="342"/>
      <c r="Q14" s="342"/>
      <c r="R14" s="342"/>
      <c r="S14" s="342"/>
      <c r="T14" s="342"/>
      <c r="U14" s="342"/>
      <c r="V14" s="61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15" customHeight="1">
      <c r="A15" s="447" t="s">
        <v>603</v>
      </c>
      <c r="B15" s="604" t="s">
        <v>168</v>
      </c>
      <c r="C15" s="605">
        <f>C7+1</f>
        <v>441</v>
      </c>
      <c r="D15" s="605" t="s">
        <v>169</v>
      </c>
      <c r="E15" s="741" t="s">
        <v>170</v>
      </c>
      <c r="F15" s="70">
        <f>F7+7</f>
        <v>45571</v>
      </c>
      <c r="G15" s="71">
        <f>F15+1</f>
        <v>45572</v>
      </c>
      <c r="H15" s="72">
        <f>F15+4</f>
        <v>45575</v>
      </c>
      <c r="I15" s="1330" t="s">
        <v>660</v>
      </c>
      <c r="J15" s="1513" t="s">
        <v>659</v>
      </c>
      <c r="K15" s="1513">
        <f>SUM(K7,1)</f>
        <v>439</v>
      </c>
      <c r="L15" s="1653" t="s">
        <v>179</v>
      </c>
      <c r="M15" s="1559">
        <f>SUM(M7+7)</f>
        <v>45580</v>
      </c>
      <c r="N15" s="1559">
        <f>SUM(M15+1)</f>
        <v>45581</v>
      </c>
      <c r="O15" s="1559">
        <v>45004</v>
      </c>
      <c r="P15" s="1559">
        <v>45009</v>
      </c>
      <c r="Q15" s="1559">
        <f>SUM(N15+11)</f>
        <v>45592</v>
      </c>
      <c r="R15" s="1559">
        <f>SUM(Q15+1)</f>
        <v>45593</v>
      </c>
      <c r="S15" s="1559">
        <f>SUM(R15+1)</f>
        <v>45594</v>
      </c>
      <c r="T15" s="1632">
        <f>SUM(S15+1)</f>
        <v>45595</v>
      </c>
      <c r="U15" s="1559">
        <f>SUM(T15+3)</f>
        <v>45598</v>
      </c>
      <c r="V15" s="1645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</row>
    <row r="16" spans="1:64" ht="15" customHeight="1">
      <c r="A16" s="448" t="s">
        <v>194</v>
      </c>
      <c r="B16" s="728" t="s">
        <v>168</v>
      </c>
      <c r="C16" s="728">
        <f>C8+1</f>
        <v>441</v>
      </c>
      <c r="D16" s="728" t="s">
        <v>169</v>
      </c>
      <c r="E16" s="742" t="s">
        <v>176</v>
      </c>
      <c r="F16" s="78">
        <f>F8+7</f>
        <v>45574</v>
      </c>
      <c r="G16" s="79">
        <f t="shared" ref="G16" si="1">F16+1</f>
        <v>45575</v>
      </c>
      <c r="H16" s="80">
        <f>F16+1</f>
        <v>45575</v>
      </c>
      <c r="I16" s="1331"/>
      <c r="J16" s="1513"/>
      <c r="K16" s="1513"/>
      <c r="L16" s="1653"/>
      <c r="M16" s="1559"/>
      <c r="N16" s="1559"/>
      <c r="O16" s="1559"/>
      <c r="P16" s="1559"/>
      <c r="Q16" s="1559"/>
      <c r="R16" s="1559"/>
      <c r="S16" s="1559"/>
      <c r="T16" s="1632"/>
      <c r="U16" s="1559"/>
      <c r="V16" s="1646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</row>
    <row r="17" spans="1:64" ht="15" customHeight="1">
      <c r="A17" s="449" t="s">
        <v>196</v>
      </c>
      <c r="B17" s="439" t="s">
        <v>178</v>
      </c>
      <c r="C17" s="439">
        <f>C9+1</f>
        <v>438</v>
      </c>
      <c r="D17" s="439" t="s">
        <v>179</v>
      </c>
      <c r="E17" s="88" t="s">
        <v>180</v>
      </c>
      <c r="F17" s="89">
        <f>SUM(F9,7)</f>
        <v>45571</v>
      </c>
      <c r="G17" s="90">
        <f t="shared" ref="G15:G21" si="2">F17+1</f>
        <v>45572</v>
      </c>
      <c r="H17" s="91">
        <f>F17+4</f>
        <v>45575</v>
      </c>
      <c r="I17" s="1331"/>
      <c r="J17" s="1513"/>
      <c r="K17" s="1513"/>
      <c r="L17" s="1653"/>
      <c r="M17" s="1559"/>
      <c r="N17" s="1559"/>
      <c r="O17" s="1559"/>
      <c r="P17" s="1559"/>
      <c r="Q17" s="1559"/>
      <c r="R17" s="1559"/>
      <c r="S17" s="1559"/>
      <c r="T17" s="1632"/>
      <c r="U17" s="1559"/>
      <c r="V17" s="1646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</row>
    <row r="18" spans="1:64" ht="15" customHeight="1">
      <c r="A18" s="494" t="s">
        <v>606</v>
      </c>
      <c r="B18" s="393" t="s">
        <v>182</v>
      </c>
      <c r="C18" s="393">
        <f>C10+1</f>
        <v>439</v>
      </c>
      <c r="D18" s="393" t="s">
        <v>179</v>
      </c>
      <c r="E18" s="88" t="s">
        <v>180</v>
      </c>
      <c r="F18" s="89">
        <f>SUM(F10,7)</f>
        <v>45572</v>
      </c>
      <c r="G18" s="90">
        <f t="shared" si="2"/>
        <v>45573</v>
      </c>
      <c r="H18" s="91">
        <f>F18+2</f>
        <v>45574</v>
      </c>
      <c r="I18" s="1331"/>
      <c r="J18" s="1513"/>
      <c r="K18" s="1513"/>
      <c r="L18" s="1653"/>
      <c r="M18" s="1559"/>
      <c r="N18" s="1559"/>
      <c r="O18" s="1559"/>
      <c r="P18" s="1559"/>
      <c r="Q18" s="1559"/>
      <c r="R18" s="1559"/>
      <c r="S18" s="1559"/>
      <c r="T18" s="1632"/>
      <c r="U18" s="1559"/>
      <c r="V18" s="1646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64" ht="15" customHeight="1">
      <c r="A19" s="449" t="s">
        <v>512</v>
      </c>
      <c r="B19" s="439" t="s">
        <v>184</v>
      </c>
      <c r="C19" s="439">
        <f>C11+1</f>
        <v>441</v>
      </c>
      <c r="D19" s="439" t="s">
        <v>169</v>
      </c>
      <c r="E19" s="88" t="s">
        <v>180</v>
      </c>
      <c r="F19" s="89">
        <f>SUM(F11,7)</f>
        <v>45576</v>
      </c>
      <c r="G19" s="90">
        <f t="shared" si="2"/>
        <v>45577</v>
      </c>
      <c r="H19" s="89">
        <f>F19+2</f>
        <v>45578</v>
      </c>
      <c r="I19" s="1331"/>
      <c r="J19" s="1513"/>
      <c r="K19" s="1513"/>
      <c r="L19" s="1653"/>
      <c r="M19" s="1559"/>
      <c r="N19" s="1559"/>
      <c r="O19" s="1559"/>
      <c r="P19" s="1559"/>
      <c r="Q19" s="1559"/>
      <c r="R19" s="1559"/>
      <c r="S19" s="1559"/>
      <c r="T19" s="1632"/>
      <c r="U19" s="1559"/>
      <c r="V19" s="1646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</row>
    <row r="20" spans="1:64" ht="15" customHeight="1">
      <c r="A20" s="450" t="s">
        <v>199</v>
      </c>
      <c r="B20" s="440" t="s">
        <v>186</v>
      </c>
      <c r="C20" s="440">
        <f>C12+1</f>
        <v>441</v>
      </c>
      <c r="D20" s="440" t="s">
        <v>169</v>
      </c>
      <c r="E20" s="95" t="s">
        <v>187</v>
      </c>
      <c r="F20" s="96">
        <f>SUM(F12,7)</f>
        <v>45572</v>
      </c>
      <c r="G20" s="97">
        <f t="shared" si="2"/>
        <v>45573</v>
      </c>
      <c r="H20" s="98">
        <f>F20+1</f>
        <v>45573</v>
      </c>
      <c r="I20" s="1331"/>
      <c r="J20" s="1513"/>
      <c r="K20" s="1513"/>
      <c r="L20" s="1653"/>
      <c r="M20" s="1559"/>
      <c r="N20" s="1559"/>
      <c r="O20" s="1559"/>
      <c r="P20" s="1559"/>
      <c r="Q20" s="1559"/>
      <c r="R20" s="1559"/>
      <c r="S20" s="1559"/>
      <c r="T20" s="1632"/>
      <c r="U20" s="1559"/>
      <c r="V20" s="1646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</row>
    <row r="21" spans="1:64" ht="15" customHeight="1">
      <c r="A21" s="451" t="s">
        <v>211</v>
      </c>
      <c r="B21" s="440" t="s">
        <v>184</v>
      </c>
      <c r="C21" s="440">
        <v>440</v>
      </c>
      <c r="D21" s="440" t="s">
        <v>201</v>
      </c>
      <c r="E21" s="357" t="s">
        <v>187</v>
      </c>
      <c r="F21" s="102">
        <f>SUM(F13,4)</f>
        <v>45571</v>
      </c>
      <c r="G21" s="103">
        <f t="shared" si="2"/>
        <v>45572</v>
      </c>
      <c r="H21" s="281">
        <f>F21+1</f>
        <v>45572</v>
      </c>
      <c r="I21" s="1332"/>
      <c r="J21" s="1513"/>
      <c r="K21" s="1513"/>
      <c r="L21" s="1653"/>
      <c r="M21" s="1559"/>
      <c r="N21" s="1559"/>
      <c r="O21" s="1559"/>
      <c r="P21" s="1559"/>
      <c r="Q21" s="1559"/>
      <c r="R21" s="1559"/>
      <c r="S21" s="1559"/>
      <c r="T21" s="1632"/>
      <c r="U21" s="1559"/>
      <c r="V21" s="1647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</row>
    <row r="22" spans="1:64" ht="7.9" customHeight="1">
      <c r="A22" s="62"/>
      <c r="B22" s="360"/>
      <c r="C22" s="360"/>
      <c r="D22" s="361"/>
      <c r="E22" s="40"/>
      <c r="F22" s="39"/>
      <c r="G22" s="39"/>
      <c r="H22" s="39"/>
      <c r="I22" s="63"/>
      <c r="J22" s="341"/>
      <c r="K22" s="341"/>
      <c r="L22" s="343"/>
      <c r="M22" s="342"/>
      <c r="N22" s="342"/>
      <c r="O22" s="342"/>
      <c r="P22" s="342"/>
      <c r="Q22" s="342"/>
      <c r="R22" s="342"/>
      <c r="S22" s="342"/>
      <c r="T22" s="342"/>
      <c r="U22" s="342"/>
      <c r="V22" s="61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</row>
    <row r="23" spans="1:64" ht="15" customHeight="1">
      <c r="A23" s="447" t="s">
        <v>202</v>
      </c>
      <c r="B23" s="282" t="s">
        <v>168</v>
      </c>
      <c r="C23" s="282">
        <f>C15+1</f>
        <v>442</v>
      </c>
      <c r="D23" s="282" t="s">
        <v>169</v>
      </c>
      <c r="E23" s="69" t="s">
        <v>170</v>
      </c>
      <c r="F23" s="70">
        <f>SUM(F15,7)</f>
        <v>45578</v>
      </c>
      <c r="G23" s="71">
        <f t="shared" ref="G23:G29" si="3">F23+1</f>
        <v>45579</v>
      </c>
      <c r="H23" s="72">
        <f>F23+4</f>
        <v>45582</v>
      </c>
      <c r="I23" s="1330" t="s">
        <v>661</v>
      </c>
      <c r="J23" s="1496" t="s">
        <v>659</v>
      </c>
      <c r="K23" s="1496">
        <f>SUM(K15+1)</f>
        <v>440</v>
      </c>
      <c r="L23" s="1496" t="s">
        <v>179</v>
      </c>
      <c r="M23" s="1571">
        <f>SUM(M15+7)</f>
        <v>45587</v>
      </c>
      <c r="N23" s="1571">
        <f>SUM(M23+1)</f>
        <v>45588</v>
      </c>
      <c r="O23" s="1571">
        <v>45004</v>
      </c>
      <c r="P23" s="1571">
        <v>45009</v>
      </c>
      <c r="Q23" s="1571">
        <f>SUM(N23+11)</f>
        <v>45599</v>
      </c>
      <c r="R23" s="1571">
        <f>SUM(Q23+1)</f>
        <v>45600</v>
      </c>
      <c r="S23" s="1571">
        <f>SUM(R23+1)</f>
        <v>45601</v>
      </c>
      <c r="T23" s="1505">
        <f>SUM(S23+1)</f>
        <v>45602</v>
      </c>
      <c r="U23" s="1571">
        <f>SUM(T23+3)</f>
        <v>45605</v>
      </c>
      <c r="V23" s="1645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</row>
    <row r="24" spans="1:64" ht="15" customHeight="1">
      <c r="A24" s="448" t="s">
        <v>202</v>
      </c>
      <c r="B24" s="331" t="str">
        <f>_xlfn.ARRAYTOTEXT(B23)</f>
        <v>HD</v>
      </c>
      <c r="C24" s="331" t="str">
        <f>_xlfn.ARRAYTOTEXT(C23)</f>
        <v>442</v>
      </c>
      <c r="D24" s="331" t="str">
        <f>_xlfn.ARRAYTOTEXT(D23)</f>
        <v>R</v>
      </c>
      <c r="E24" s="77" t="s">
        <v>176</v>
      </c>
      <c r="F24" s="78">
        <f>SUM(F16,7)</f>
        <v>45581</v>
      </c>
      <c r="G24" s="79">
        <f t="shared" si="3"/>
        <v>45582</v>
      </c>
      <c r="H24" s="80">
        <f>F24+1</f>
        <v>45582</v>
      </c>
      <c r="I24" s="1331"/>
      <c r="J24" s="1497"/>
      <c r="K24" s="1497"/>
      <c r="L24" s="1497"/>
      <c r="M24" s="1572"/>
      <c r="N24" s="1572"/>
      <c r="O24" s="1572"/>
      <c r="P24" s="1572"/>
      <c r="Q24" s="1572"/>
      <c r="R24" s="1572"/>
      <c r="S24" s="1572"/>
      <c r="T24" s="1506"/>
      <c r="U24" s="1572"/>
      <c r="V24" s="1646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</row>
    <row r="25" spans="1:64" ht="15" customHeight="1">
      <c r="A25" s="449" t="s">
        <v>203</v>
      </c>
      <c r="B25" s="439" t="s">
        <v>178</v>
      </c>
      <c r="C25" s="439">
        <f>C17+1</f>
        <v>439</v>
      </c>
      <c r="D25" s="439" t="s">
        <v>179</v>
      </c>
      <c r="E25" s="88" t="s">
        <v>180</v>
      </c>
      <c r="F25" s="89">
        <f>SUM(F17,7)</f>
        <v>45578</v>
      </c>
      <c r="G25" s="90">
        <f t="shared" si="3"/>
        <v>45579</v>
      </c>
      <c r="H25" s="91">
        <f>F25+4</f>
        <v>45582</v>
      </c>
      <c r="I25" s="1331"/>
      <c r="J25" s="1497"/>
      <c r="K25" s="1497"/>
      <c r="L25" s="1497"/>
      <c r="M25" s="1572"/>
      <c r="N25" s="1572"/>
      <c r="O25" s="1572"/>
      <c r="P25" s="1572"/>
      <c r="Q25" s="1572"/>
      <c r="R25" s="1572"/>
      <c r="S25" s="1572"/>
      <c r="T25" s="1506"/>
      <c r="U25" s="1572"/>
      <c r="V25" s="1646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</row>
    <row r="26" spans="1:64" ht="15" customHeight="1">
      <c r="A26" s="494" t="s">
        <v>608</v>
      </c>
      <c r="B26" s="439" t="s">
        <v>182</v>
      </c>
      <c r="C26" s="439">
        <f>C18+1</f>
        <v>440</v>
      </c>
      <c r="D26" s="439" t="s">
        <v>179</v>
      </c>
      <c r="E26" s="88" t="s">
        <v>180</v>
      </c>
      <c r="F26" s="89">
        <f>SUM(F18,7)</f>
        <v>45579</v>
      </c>
      <c r="G26" s="90">
        <f t="shared" si="3"/>
        <v>45580</v>
      </c>
      <c r="H26" s="91">
        <f>F26+2</f>
        <v>45581</v>
      </c>
      <c r="I26" s="1331"/>
      <c r="J26" s="1497"/>
      <c r="K26" s="1497"/>
      <c r="L26" s="1497"/>
      <c r="M26" s="1572"/>
      <c r="N26" s="1572"/>
      <c r="O26" s="1572"/>
      <c r="P26" s="1572"/>
      <c r="Q26" s="1572"/>
      <c r="R26" s="1572"/>
      <c r="S26" s="1572"/>
      <c r="T26" s="1506"/>
      <c r="U26" s="1572"/>
      <c r="V26" s="1646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</row>
    <row r="27" spans="1:64" ht="15" customHeight="1">
      <c r="A27" s="449" t="s">
        <v>219</v>
      </c>
      <c r="B27" s="439" t="s">
        <v>184</v>
      </c>
      <c r="C27" s="439">
        <f>C19+1</f>
        <v>442</v>
      </c>
      <c r="D27" s="439" t="s">
        <v>169</v>
      </c>
      <c r="E27" s="88" t="s">
        <v>180</v>
      </c>
      <c r="F27" s="89">
        <f>SUM(F19,7)</f>
        <v>45583</v>
      </c>
      <c r="G27" s="90">
        <f t="shared" si="3"/>
        <v>45584</v>
      </c>
      <c r="H27" s="89">
        <f>F27+2</f>
        <v>45585</v>
      </c>
      <c r="I27" s="1331"/>
      <c r="J27" s="1497"/>
      <c r="K27" s="1497"/>
      <c r="L27" s="1497"/>
      <c r="M27" s="1572"/>
      <c r="N27" s="1572"/>
      <c r="O27" s="1572"/>
      <c r="P27" s="1572"/>
      <c r="Q27" s="1572"/>
      <c r="R27" s="1572"/>
      <c r="S27" s="1572"/>
      <c r="T27" s="1506"/>
      <c r="U27" s="1572"/>
      <c r="V27" s="1646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64" ht="15" customHeight="1">
      <c r="A28" s="450" t="s">
        <v>233</v>
      </c>
      <c r="B28" s="440" t="s">
        <v>186</v>
      </c>
      <c r="C28" s="440">
        <f>C20+1</f>
        <v>442</v>
      </c>
      <c r="D28" s="440" t="s">
        <v>169</v>
      </c>
      <c r="E28" s="95" t="s">
        <v>187</v>
      </c>
      <c r="F28" s="96">
        <f>SUM(F20,7)</f>
        <v>45579</v>
      </c>
      <c r="G28" s="97">
        <f t="shared" si="3"/>
        <v>45580</v>
      </c>
      <c r="H28" s="98">
        <f>F28+1</f>
        <v>45580</v>
      </c>
      <c r="I28" s="1331"/>
      <c r="J28" s="1497"/>
      <c r="K28" s="1497"/>
      <c r="L28" s="1497"/>
      <c r="M28" s="1572"/>
      <c r="N28" s="1572"/>
      <c r="O28" s="1572"/>
      <c r="P28" s="1572"/>
      <c r="Q28" s="1572"/>
      <c r="R28" s="1572"/>
      <c r="S28" s="1572"/>
      <c r="T28" s="1506"/>
      <c r="U28" s="1572"/>
      <c r="V28" s="1646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</row>
    <row r="29" spans="1:64" ht="15" customHeight="1">
      <c r="A29" s="451" t="s">
        <v>198</v>
      </c>
      <c r="B29" s="440" t="s">
        <v>184</v>
      </c>
      <c r="C29" s="440">
        <f>C21+1</f>
        <v>441</v>
      </c>
      <c r="D29" s="440" t="s">
        <v>201</v>
      </c>
      <c r="E29" s="357" t="s">
        <v>187</v>
      </c>
      <c r="F29" s="102">
        <f>SUM(F21,7)</f>
        <v>45578</v>
      </c>
      <c r="G29" s="103">
        <f t="shared" si="3"/>
        <v>45579</v>
      </c>
      <c r="H29" s="281">
        <f>F29+1</f>
        <v>45579</v>
      </c>
      <c r="I29" s="1332"/>
      <c r="J29" s="1498"/>
      <c r="K29" s="1498"/>
      <c r="L29" s="1498"/>
      <c r="M29" s="1573"/>
      <c r="N29" s="1573"/>
      <c r="O29" s="1573"/>
      <c r="P29" s="1573"/>
      <c r="Q29" s="1573"/>
      <c r="R29" s="1573"/>
      <c r="S29" s="1573"/>
      <c r="T29" s="1507"/>
      <c r="U29" s="1573"/>
      <c r="V29" s="1647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</row>
    <row r="30" spans="1:64" ht="7.9" customHeight="1">
      <c r="A30" s="62"/>
      <c r="B30" s="360"/>
      <c r="C30" s="360"/>
      <c r="D30" s="361"/>
      <c r="E30" s="40"/>
      <c r="F30" s="39"/>
      <c r="G30" s="39"/>
      <c r="H30" s="39"/>
      <c r="I30" s="63"/>
      <c r="J30" s="407"/>
      <c r="K30" s="407"/>
      <c r="L30" s="405"/>
      <c r="M30" s="344"/>
      <c r="N30" s="344"/>
      <c r="O30" s="344"/>
      <c r="P30" s="344"/>
      <c r="Q30" s="344"/>
      <c r="R30" s="344"/>
      <c r="S30" s="344"/>
      <c r="T30" s="342"/>
      <c r="U30" s="344"/>
      <c r="V30" s="61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64" ht="15" customHeight="1">
      <c r="A31" s="447" t="s">
        <v>207</v>
      </c>
      <c r="B31" s="282" t="s">
        <v>168</v>
      </c>
      <c r="C31" s="282">
        <f>C23+1</f>
        <v>443</v>
      </c>
      <c r="D31" s="282" t="s">
        <v>169</v>
      </c>
      <c r="E31" s="69" t="s">
        <v>170</v>
      </c>
      <c r="F31" s="70">
        <f>SUM(F23,7)</f>
        <v>45585</v>
      </c>
      <c r="G31" s="71">
        <f t="shared" ref="G31:G37" si="4">F31+1</f>
        <v>45586</v>
      </c>
      <c r="H31" s="70">
        <f>F31+4</f>
        <v>45589</v>
      </c>
      <c r="I31" s="1649" t="s">
        <v>662</v>
      </c>
      <c r="J31" s="1661" t="s">
        <v>659</v>
      </c>
      <c r="K31" s="1662">
        <f>SUM(K23+1)</f>
        <v>441</v>
      </c>
      <c r="L31" s="1552" t="s">
        <v>179</v>
      </c>
      <c r="M31" s="1633">
        <f>SUM(M23+7)</f>
        <v>45594</v>
      </c>
      <c r="N31" s="1622">
        <f>SUM(M31+1)</f>
        <v>45595</v>
      </c>
      <c r="O31" s="1622">
        <v>45004</v>
      </c>
      <c r="P31" s="1574">
        <v>45009</v>
      </c>
      <c r="Q31" s="1633">
        <f>SUM(N31+11)</f>
        <v>45606</v>
      </c>
      <c r="R31" s="1584">
        <f>SUM(Q31+1)</f>
        <v>45607</v>
      </c>
      <c r="S31" s="1633">
        <f>SUM(R31+1)</f>
        <v>45608</v>
      </c>
      <c r="T31" s="1658">
        <f>SUM(S31+1)</f>
        <v>45609</v>
      </c>
      <c r="U31" s="1633">
        <f>SUM(T31+3)</f>
        <v>45612</v>
      </c>
      <c r="V31" s="164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</row>
    <row r="32" spans="1:64" ht="15" customHeight="1">
      <c r="A32" s="448" t="s">
        <v>207</v>
      </c>
      <c r="B32" s="331" t="str">
        <f>_xlfn.ARRAYTOTEXT(B31)</f>
        <v>HD</v>
      </c>
      <c r="C32" s="331">
        <f>C24+1</f>
        <v>443</v>
      </c>
      <c r="D32" s="331" t="str">
        <f>_xlfn.ARRAYTOTEXT(D31)</f>
        <v>R</v>
      </c>
      <c r="E32" s="77" t="s">
        <v>176</v>
      </c>
      <c r="F32" s="78">
        <f>SUM(F24,7)</f>
        <v>45588</v>
      </c>
      <c r="G32" s="79">
        <f t="shared" si="4"/>
        <v>45589</v>
      </c>
      <c r="H32" s="78">
        <f>F32+1</f>
        <v>45589</v>
      </c>
      <c r="I32" s="1650"/>
      <c r="J32" s="1661"/>
      <c r="K32" s="1663"/>
      <c r="L32" s="1515"/>
      <c r="M32" s="1634"/>
      <c r="N32" s="1623"/>
      <c r="O32" s="1623"/>
      <c r="P32" s="1575"/>
      <c r="Q32" s="1634"/>
      <c r="R32" s="1585"/>
      <c r="S32" s="1634"/>
      <c r="T32" s="1659"/>
      <c r="U32" s="1634"/>
      <c r="V32" s="1643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</row>
    <row r="33" spans="1:64" ht="15" customHeight="1">
      <c r="A33" s="449" t="s">
        <v>604</v>
      </c>
      <c r="B33" s="439" t="s">
        <v>178</v>
      </c>
      <c r="C33" s="439">
        <f>C25+1</f>
        <v>440</v>
      </c>
      <c r="D33" s="439" t="s">
        <v>179</v>
      </c>
      <c r="E33" s="333" t="s">
        <v>180</v>
      </c>
      <c r="F33" s="334">
        <f>SUM(F25,7)</f>
        <v>45585</v>
      </c>
      <c r="G33" s="335">
        <f t="shared" si="4"/>
        <v>45586</v>
      </c>
      <c r="H33" s="334">
        <f>F33+4</f>
        <v>45589</v>
      </c>
      <c r="I33" s="1650"/>
      <c r="J33" s="1661"/>
      <c r="K33" s="1663"/>
      <c r="L33" s="1515"/>
      <c r="M33" s="1634"/>
      <c r="N33" s="1623"/>
      <c r="O33" s="1623"/>
      <c r="P33" s="1575"/>
      <c r="Q33" s="1634"/>
      <c r="R33" s="1585"/>
      <c r="S33" s="1634"/>
      <c r="T33" s="1659"/>
      <c r="U33" s="1634"/>
      <c r="V33" s="1643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64" ht="15" customHeight="1">
      <c r="A34" s="494" t="s">
        <v>610</v>
      </c>
      <c r="B34" s="439" t="s">
        <v>182</v>
      </c>
      <c r="C34" s="439">
        <f>C26+1</f>
        <v>441</v>
      </c>
      <c r="D34" s="439" t="s">
        <v>179</v>
      </c>
      <c r="E34" s="88" t="s">
        <v>180</v>
      </c>
      <c r="F34" s="89">
        <f>SUM(F26,7)</f>
        <v>45586</v>
      </c>
      <c r="G34" s="90">
        <f t="shared" si="4"/>
        <v>45587</v>
      </c>
      <c r="H34" s="89">
        <f>F34+2</f>
        <v>45588</v>
      </c>
      <c r="I34" s="1650"/>
      <c r="J34" s="1661"/>
      <c r="K34" s="1663"/>
      <c r="L34" s="1515"/>
      <c r="M34" s="1634"/>
      <c r="N34" s="1623"/>
      <c r="O34" s="1623"/>
      <c r="P34" s="1575"/>
      <c r="Q34" s="1634"/>
      <c r="R34" s="1585"/>
      <c r="S34" s="1634"/>
      <c r="T34" s="1659"/>
      <c r="U34" s="1634"/>
      <c r="V34" s="1643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</row>
    <row r="35" spans="1:64" ht="15" customHeight="1">
      <c r="A35" s="449" t="s">
        <v>224</v>
      </c>
      <c r="B35" s="439" t="s">
        <v>184</v>
      </c>
      <c r="C35" s="439">
        <f>C27+1</f>
        <v>443</v>
      </c>
      <c r="D35" s="439" t="s">
        <v>169</v>
      </c>
      <c r="E35" s="88" t="s">
        <v>180</v>
      </c>
      <c r="F35" s="89">
        <f>SUM(F27,7)</f>
        <v>45590</v>
      </c>
      <c r="G35" s="90">
        <f t="shared" si="4"/>
        <v>45591</v>
      </c>
      <c r="H35" s="89">
        <f>F35+2</f>
        <v>45592</v>
      </c>
      <c r="I35" s="1650"/>
      <c r="J35" s="1661"/>
      <c r="K35" s="1663"/>
      <c r="L35" s="1515"/>
      <c r="M35" s="1634"/>
      <c r="N35" s="1623"/>
      <c r="O35" s="1623"/>
      <c r="P35" s="1575"/>
      <c r="Q35" s="1634"/>
      <c r="R35" s="1585"/>
      <c r="S35" s="1634"/>
      <c r="T35" s="1659"/>
      <c r="U35" s="1634"/>
      <c r="V35" s="1643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64" ht="15" customHeight="1">
      <c r="A36" s="450" t="s">
        <v>611</v>
      </c>
      <c r="B36" s="440" t="s">
        <v>186</v>
      </c>
      <c r="C36" s="440">
        <f>C28+1</f>
        <v>443</v>
      </c>
      <c r="D36" s="440" t="s">
        <v>169</v>
      </c>
      <c r="E36" s="95" t="s">
        <v>187</v>
      </c>
      <c r="F36" s="96">
        <f>SUM(F28,7)</f>
        <v>45586</v>
      </c>
      <c r="G36" s="97">
        <f t="shared" si="4"/>
        <v>45587</v>
      </c>
      <c r="H36" s="96">
        <f>F36+1</f>
        <v>45587</v>
      </c>
      <c r="I36" s="1650"/>
      <c r="J36" s="1661"/>
      <c r="K36" s="1663"/>
      <c r="L36" s="1515"/>
      <c r="M36" s="1634"/>
      <c r="N36" s="1623"/>
      <c r="O36" s="1623"/>
      <c r="P36" s="1575"/>
      <c r="Q36" s="1634"/>
      <c r="R36" s="1585"/>
      <c r="S36" s="1634"/>
      <c r="T36" s="1659"/>
      <c r="U36" s="1634"/>
      <c r="V36" s="1643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64" ht="15" customHeight="1">
      <c r="A37" s="451" t="s">
        <v>213</v>
      </c>
      <c r="B37" s="440" t="s">
        <v>184</v>
      </c>
      <c r="C37" s="440">
        <f>C29+1</f>
        <v>442</v>
      </c>
      <c r="D37" s="440" t="s">
        <v>201</v>
      </c>
      <c r="E37" s="357" t="s">
        <v>187</v>
      </c>
      <c r="F37" s="102">
        <f>SUM(F29,7)</f>
        <v>45585</v>
      </c>
      <c r="G37" s="103">
        <f t="shared" si="4"/>
        <v>45586</v>
      </c>
      <c r="H37" s="102">
        <f>F37+1</f>
        <v>45586</v>
      </c>
      <c r="I37" s="1651"/>
      <c r="J37" s="1661"/>
      <c r="K37" s="1664"/>
      <c r="L37" s="1516"/>
      <c r="M37" s="1635"/>
      <c r="N37" s="1624"/>
      <c r="O37" s="1624"/>
      <c r="P37" s="1576"/>
      <c r="Q37" s="1635"/>
      <c r="R37" s="1586"/>
      <c r="S37" s="1635"/>
      <c r="T37" s="1660"/>
      <c r="U37" s="1635"/>
      <c r="V37" s="1644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</row>
    <row r="38" spans="1:64" ht="7.9" customHeight="1">
      <c r="A38" s="104"/>
      <c r="B38" s="358"/>
      <c r="C38" s="358"/>
      <c r="D38" s="359"/>
      <c r="E38" s="94"/>
      <c r="F38" s="96"/>
      <c r="G38" s="96"/>
      <c r="H38" s="96"/>
      <c r="I38" s="63"/>
      <c r="J38" s="414"/>
      <c r="K38" s="414"/>
      <c r="L38" s="406"/>
      <c r="M38" s="345"/>
      <c r="N38" s="345"/>
      <c r="O38" s="345"/>
      <c r="P38" s="345"/>
      <c r="Q38" s="345"/>
      <c r="R38" s="345"/>
      <c r="S38" s="345"/>
      <c r="T38" s="345"/>
      <c r="U38" s="345"/>
      <c r="V38" s="61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</row>
    <row r="39" spans="1:64" ht="15" customHeight="1">
      <c r="A39" s="447" t="s">
        <v>175</v>
      </c>
      <c r="B39" s="282" t="s">
        <v>168</v>
      </c>
      <c r="C39" s="282">
        <f>C31+1</f>
        <v>444</v>
      </c>
      <c r="D39" s="282" t="s">
        <v>169</v>
      </c>
      <c r="E39" s="69" t="s">
        <v>170</v>
      </c>
      <c r="F39" s="70">
        <f>SUM(F31,7)</f>
        <v>45592</v>
      </c>
      <c r="G39" s="71">
        <f t="shared" ref="G39:G45" si="5">F39+1</f>
        <v>45593</v>
      </c>
      <c r="H39" s="72">
        <f>F39+4</f>
        <v>45596</v>
      </c>
      <c r="I39" s="1330" t="s">
        <v>663</v>
      </c>
      <c r="J39" s="1346" t="s">
        <v>659</v>
      </c>
      <c r="K39" s="1346">
        <f>SUM(K31+1)</f>
        <v>442</v>
      </c>
      <c r="L39" s="1346" t="s">
        <v>179</v>
      </c>
      <c r="M39" s="1340">
        <f>SUM(M31+7)</f>
        <v>45601</v>
      </c>
      <c r="N39" s="1340">
        <f>SUM(M39+1)</f>
        <v>45602</v>
      </c>
      <c r="O39" s="1340">
        <v>45004</v>
      </c>
      <c r="P39" s="1340">
        <v>45009</v>
      </c>
      <c r="Q39" s="1340">
        <f>SUM(N39+11)</f>
        <v>45613</v>
      </c>
      <c r="R39" s="1340">
        <f>SUM(Q39+1)</f>
        <v>45614</v>
      </c>
      <c r="S39" s="1340">
        <f>SUM(R39+1)</f>
        <v>45615</v>
      </c>
      <c r="T39" s="1505">
        <f>SUM(S39+1)</f>
        <v>45616</v>
      </c>
      <c r="U39" s="1340">
        <f>SUM(T39+3)</f>
        <v>45619</v>
      </c>
      <c r="V39" s="1636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</row>
    <row r="40" spans="1:64" ht="15" customHeight="1">
      <c r="A40" s="448" t="s">
        <v>175</v>
      </c>
      <c r="B40" s="282" t="str">
        <f>_xlfn.ARRAYTOTEXT(B39)</f>
        <v>HD</v>
      </c>
      <c r="C40" s="282" t="str">
        <f>_xlfn.ARRAYTOTEXT(C39)</f>
        <v>444</v>
      </c>
      <c r="D40" s="282" t="str">
        <f>_xlfn.ARRAYTOTEXT(D39)</f>
        <v>R</v>
      </c>
      <c r="E40" s="77" t="s">
        <v>176</v>
      </c>
      <c r="F40" s="78">
        <f>SUM(F32,7)</f>
        <v>45595</v>
      </c>
      <c r="G40" s="79">
        <f t="shared" si="5"/>
        <v>45596</v>
      </c>
      <c r="H40" s="80">
        <f>F40+1</f>
        <v>45596</v>
      </c>
      <c r="I40" s="1331"/>
      <c r="J40" s="1347"/>
      <c r="K40" s="1347"/>
      <c r="L40" s="1347"/>
      <c r="M40" s="1341"/>
      <c r="N40" s="1341"/>
      <c r="O40" s="1341"/>
      <c r="P40" s="1341"/>
      <c r="Q40" s="1341"/>
      <c r="R40" s="1341"/>
      <c r="S40" s="1341"/>
      <c r="T40" s="1506"/>
      <c r="U40" s="1341"/>
      <c r="V40" s="1637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</row>
    <row r="41" spans="1:64" ht="15" customHeight="1">
      <c r="A41" s="449" t="s">
        <v>215</v>
      </c>
      <c r="B41" s="439" t="s">
        <v>178</v>
      </c>
      <c r="C41" s="439">
        <f>C33+1</f>
        <v>441</v>
      </c>
      <c r="D41" s="439" t="s">
        <v>179</v>
      </c>
      <c r="E41" s="88" t="s">
        <v>180</v>
      </c>
      <c r="F41" s="89">
        <f>SUM(F33,7)</f>
        <v>45592</v>
      </c>
      <c r="G41" s="90">
        <f t="shared" si="5"/>
        <v>45593</v>
      </c>
      <c r="H41" s="91">
        <f>F41+4</f>
        <v>45596</v>
      </c>
      <c r="I41" s="1331"/>
      <c r="J41" s="1347"/>
      <c r="K41" s="1347"/>
      <c r="L41" s="1347"/>
      <c r="M41" s="1341"/>
      <c r="N41" s="1341"/>
      <c r="O41" s="1341"/>
      <c r="P41" s="1341"/>
      <c r="Q41" s="1341"/>
      <c r="R41" s="1341"/>
      <c r="S41" s="1341"/>
      <c r="T41" s="1506"/>
      <c r="U41" s="1341"/>
      <c r="V41" s="1637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</row>
    <row r="42" spans="1:64" ht="15" customHeight="1">
      <c r="A42" s="494" t="s">
        <v>614</v>
      </c>
      <c r="B42" s="439" t="s">
        <v>182</v>
      </c>
      <c r="C42" s="439">
        <f>C34+1</f>
        <v>442</v>
      </c>
      <c r="D42" s="439" t="s">
        <v>179</v>
      </c>
      <c r="E42" s="88" t="s">
        <v>180</v>
      </c>
      <c r="F42" s="89">
        <f>SUM(F34,7)</f>
        <v>45593</v>
      </c>
      <c r="G42" s="90">
        <f t="shared" si="5"/>
        <v>45594</v>
      </c>
      <c r="H42" s="91">
        <f>F42+2</f>
        <v>45595</v>
      </c>
      <c r="I42" s="1331"/>
      <c r="J42" s="1347"/>
      <c r="K42" s="1347"/>
      <c r="L42" s="1347"/>
      <c r="M42" s="1341"/>
      <c r="N42" s="1341"/>
      <c r="O42" s="1341"/>
      <c r="P42" s="1341"/>
      <c r="Q42" s="1341"/>
      <c r="R42" s="1341"/>
      <c r="S42" s="1341"/>
      <c r="T42" s="1506"/>
      <c r="U42" s="1341"/>
      <c r="V42" s="1637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</row>
    <row r="43" spans="1:64" ht="15" customHeight="1">
      <c r="A43" s="449" t="s">
        <v>217</v>
      </c>
      <c r="B43" s="439" t="s">
        <v>184</v>
      </c>
      <c r="C43" s="439">
        <f>C35+1</f>
        <v>444</v>
      </c>
      <c r="D43" s="439" t="s">
        <v>179</v>
      </c>
      <c r="E43" s="88" t="s">
        <v>180</v>
      </c>
      <c r="F43" s="89">
        <f>SUM(F35,7)</f>
        <v>45597</v>
      </c>
      <c r="G43" s="90">
        <f t="shared" si="5"/>
        <v>45598</v>
      </c>
      <c r="H43" s="89">
        <f>F43+2</f>
        <v>45599</v>
      </c>
      <c r="I43" s="1331"/>
      <c r="J43" s="1347"/>
      <c r="K43" s="1347"/>
      <c r="L43" s="1347"/>
      <c r="M43" s="1341"/>
      <c r="N43" s="1341"/>
      <c r="O43" s="1341"/>
      <c r="P43" s="1341"/>
      <c r="Q43" s="1341"/>
      <c r="R43" s="1341"/>
      <c r="S43" s="1341"/>
      <c r="T43" s="1506"/>
      <c r="U43" s="1341"/>
      <c r="V43" s="1637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</row>
    <row r="44" spans="1:64" ht="15" customHeight="1">
      <c r="A44" s="450" t="s">
        <v>615</v>
      </c>
      <c r="B44" s="440" t="s">
        <v>186</v>
      </c>
      <c r="C44" s="440">
        <f>C36+1</f>
        <v>444</v>
      </c>
      <c r="D44" s="440" t="s">
        <v>169</v>
      </c>
      <c r="E44" s="95" t="s">
        <v>187</v>
      </c>
      <c r="F44" s="96">
        <f>SUM(F36,7)</f>
        <v>45593</v>
      </c>
      <c r="G44" s="97">
        <f t="shared" si="5"/>
        <v>45594</v>
      </c>
      <c r="H44" s="98">
        <f>F44+1</f>
        <v>45594</v>
      </c>
      <c r="I44" s="1331"/>
      <c r="J44" s="1347"/>
      <c r="K44" s="1347"/>
      <c r="L44" s="1347"/>
      <c r="M44" s="1341"/>
      <c r="N44" s="1341"/>
      <c r="O44" s="1341"/>
      <c r="P44" s="1341"/>
      <c r="Q44" s="1341"/>
      <c r="R44" s="1341"/>
      <c r="S44" s="1341"/>
      <c r="T44" s="1506"/>
      <c r="U44" s="1341"/>
      <c r="V44" s="1637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</row>
    <row r="45" spans="1:64" ht="15" customHeight="1">
      <c r="A45" s="451" t="s">
        <v>219</v>
      </c>
      <c r="B45" s="440" t="s">
        <v>184</v>
      </c>
      <c r="C45" s="440">
        <f>C37+1</f>
        <v>443</v>
      </c>
      <c r="D45" s="440" t="s">
        <v>201</v>
      </c>
      <c r="E45" s="357" t="s">
        <v>187</v>
      </c>
      <c r="F45" s="102">
        <f>SUM(F37,7)</f>
        <v>45592</v>
      </c>
      <c r="G45" s="103">
        <f t="shared" si="5"/>
        <v>45593</v>
      </c>
      <c r="H45" s="281">
        <f>F45+1</f>
        <v>45593</v>
      </c>
      <c r="I45" s="1332"/>
      <c r="J45" s="1348"/>
      <c r="K45" s="1348"/>
      <c r="L45" s="1348"/>
      <c r="M45" s="1342"/>
      <c r="N45" s="1342"/>
      <c r="O45" s="1342"/>
      <c r="P45" s="1342"/>
      <c r="Q45" s="1342"/>
      <c r="R45" s="1342"/>
      <c r="S45" s="1342"/>
      <c r="T45" s="1507"/>
      <c r="U45" s="1342"/>
      <c r="V45" s="1638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</row>
    <row r="46" spans="1:64" ht="7.9" customHeight="1">
      <c r="A46" s="62"/>
      <c r="B46" s="39"/>
      <c r="C46" s="39"/>
      <c r="D46" s="40"/>
      <c r="E46" s="40"/>
      <c r="F46" s="39"/>
      <c r="G46" s="39"/>
      <c r="H46" s="39"/>
      <c r="I46" s="63"/>
      <c r="J46" s="341"/>
      <c r="K46" s="341"/>
      <c r="L46" s="343"/>
      <c r="M46" s="342"/>
      <c r="N46" s="342"/>
      <c r="O46" s="342"/>
      <c r="P46" s="342"/>
      <c r="Q46" s="342"/>
      <c r="R46" s="342"/>
      <c r="S46" s="342"/>
      <c r="T46" s="342"/>
      <c r="U46" s="342"/>
      <c r="V46" s="61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</row>
    <row r="47" spans="1:64" ht="15" customHeight="1">
      <c r="A47" s="447" t="s">
        <v>188</v>
      </c>
      <c r="B47" s="282" t="s">
        <v>168</v>
      </c>
      <c r="C47" s="282">
        <f>C39+1</f>
        <v>445</v>
      </c>
      <c r="D47" s="282" t="s">
        <v>169</v>
      </c>
      <c r="E47" s="69" t="s">
        <v>170</v>
      </c>
      <c r="F47" s="70">
        <f>SUM(F39,7)</f>
        <v>45599</v>
      </c>
      <c r="G47" s="71">
        <f t="shared" ref="G47:G53" si="6">F47+1</f>
        <v>45600</v>
      </c>
      <c r="H47" s="72">
        <f>F47+4</f>
        <v>45603</v>
      </c>
      <c r="I47" s="1330" t="s">
        <v>350</v>
      </c>
      <c r="J47" s="1346" t="s">
        <v>659</v>
      </c>
      <c r="K47" s="1346">
        <f>K39+1</f>
        <v>443</v>
      </c>
      <c r="L47" s="1346" t="s">
        <v>179</v>
      </c>
      <c r="M47" s="1340">
        <f>SUM(M39+7)</f>
        <v>45608</v>
      </c>
      <c r="N47" s="1340">
        <f>SUM(M47+1)</f>
        <v>45609</v>
      </c>
      <c r="O47" s="1340">
        <v>45004</v>
      </c>
      <c r="P47" s="1340">
        <v>45009</v>
      </c>
      <c r="Q47" s="1340">
        <f>SUM(N47+11)</f>
        <v>45620</v>
      </c>
      <c r="R47" s="1340">
        <f>SUM(Q47+1)</f>
        <v>45621</v>
      </c>
      <c r="S47" s="1340">
        <f>SUM(R47+1)</f>
        <v>45622</v>
      </c>
      <c r="T47" s="1505">
        <f>SUM(S47+1)</f>
        <v>45623</v>
      </c>
      <c r="U47" s="1340">
        <f>SUM(T47+3)</f>
        <v>45626</v>
      </c>
      <c r="V47" s="1639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</row>
    <row r="48" spans="1:64" ht="15" customHeight="1">
      <c r="A48" s="448" t="s">
        <v>188</v>
      </c>
      <c r="B48" s="331" t="str">
        <f>_xlfn.ARRAYTOTEXT(B47)</f>
        <v>HD</v>
      </c>
      <c r="C48" s="331" t="str">
        <f>_xlfn.ARRAYTOTEXT(C47)</f>
        <v>445</v>
      </c>
      <c r="D48" s="331" t="str">
        <f>_xlfn.ARRAYTOTEXT(D47)</f>
        <v>R</v>
      </c>
      <c r="E48" s="77" t="s">
        <v>176</v>
      </c>
      <c r="F48" s="78">
        <f>SUM(F40,7)</f>
        <v>45602</v>
      </c>
      <c r="G48" s="79">
        <f t="shared" si="6"/>
        <v>45603</v>
      </c>
      <c r="H48" s="80">
        <f>F48+1</f>
        <v>45603</v>
      </c>
      <c r="I48" s="1331"/>
      <c r="J48" s="1347"/>
      <c r="K48" s="1347"/>
      <c r="L48" s="1347"/>
      <c r="M48" s="1341"/>
      <c r="N48" s="1341"/>
      <c r="O48" s="1341"/>
      <c r="P48" s="1341"/>
      <c r="Q48" s="1341"/>
      <c r="R48" s="1341"/>
      <c r="S48" s="1341"/>
      <c r="T48" s="1506"/>
      <c r="U48" s="1341"/>
      <c r="V48" s="1640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</row>
    <row r="49" spans="1:64" ht="15" customHeight="1">
      <c r="A49" s="449" t="s">
        <v>221</v>
      </c>
      <c r="B49" s="439" t="s">
        <v>178</v>
      </c>
      <c r="C49" s="439">
        <f>C41+1</f>
        <v>442</v>
      </c>
      <c r="D49" s="439" t="s">
        <v>179</v>
      </c>
      <c r="E49" s="88" t="s">
        <v>180</v>
      </c>
      <c r="F49" s="89">
        <f>SUM(F41,7)</f>
        <v>45599</v>
      </c>
      <c r="G49" s="90">
        <f t="shared" si="6"/>
        <v>45600</v>
      </c>
      <c r="H49" s="91">
        <f>F49+4</f>
        <v>45603</v>
      </c>
      <c r="I49" s="1331"/>
      <c r="J49" s="1347"/>
      <c r="K49" s="1347"/>
      <c r="L49" s="1347"/>
      <c r="M49" s="1341"/>
      <c r="N49" s="1341"/>
      <c r="O49" s="1341"/>
      <c r="P49" s="1341"/>
      <c r="Q49" s="1341"/>
      <c r="R49" s="1341"/>
      <c r="S49" s="1341"/>
      <c r="T49" s="1506"/>
      <c r="U49" s="1341"/>
      <c r="V49" s="1640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</row>
    <row r="50" spans="1:64" ht="15" customHeight="1">
      <c r="A50" s="494" t="s">
        <v>617</v>
      </c>
      <c r="B50" s="439" t="s">
        <v>182</v>
      </c>
      <c r="C50" s="439">
        <f>C42+1</f>
        <v>443</v>
      </c>
      <c r="D50" s="439" t="s">
        <v>179</v>
      </c>
      <c r="E50" s="88" t="s">
        <v>180</v>
      </c>
      <c r="F50" s="89">
        <f>SUM(F42,7)</f>
        <v>45600</v>
      </c>
      <c r="G50" s="90">
        <f t="shared" si="6"/>
        <v>45601</v>
      </c>
      <c r="H50" s="91">
        <f>F50+2</f>
        <v>45602</v>
      </c>
      <c r="I50" s="1331"/>
      <c r="J50" s="1347"/>
      <c r="K50" s="1347"/>
      <c r="L50" s="1347"/>
      <c r="M50" s="1341"/>
      <c r="N50" s="1341"/>
      <c r="O50" s="1341"/>
      <c r="P50" s="1341"/>
      <c r="Q50" s="1341"/>
      <c r="R50" s="1341"/>
      <c r="S50" s="1341"/>
      <c r="T50" s="1506"/>
      <c r="U50" s="1341"/>
      <c r="V50" s="1640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</row>
    <row r="51" spans="1:64" ht="15" customHeight="1">
      <c r="A51" s="449" t="s">
        <v>230</v>
      </c>
      <c r="B51" s="439" t="s">
        <v>184</v>
      </c>
      <c r="C51" s="439">
        <f>C43+1</f>
        <v>445</v>
      </c>
      <c r="D51" s="439" t="s">
        <v>169</v>
      </c>
      <c r="E51" s="88" t="s">
        <v>180</v>
      </c>
      <c r="F51" s="89">
        <f>SUM(F43,7)</f>
        <v>45604</v>
      </c>
      <c r="G51" s="90">
        <f>F51+1</f>
        <v>45605</v>
      </c>
      <c r="H51" s="89">
        <f>F51+2</f>
        <v>45606</v>
      </c>
      <c r="I51" s="1331"/>
      <c r="J51" s="1347"/>
      <c r="K51" s="1347"/>
      <c r="L51" s="1347"/>
      <c r="M51" s="1341"/>
      <c r="N51" s="1341"/>
      <c r="O51" s="1341"/>
      <c r="P51" s="1341"/>
      <c r="Q51" s="1341"/>
      <c r="R51" s="1341"/>
      <c r="S51" s="1341"/>
      <c r="T51" s="1506"/>
      <c r="U51" s="1341"/>
      <c r="V51" s="1640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</row>
    <row r="52" spans="1:64" ht="15" customHeight="1">
      <c r="A52" s="450" t="s">
        <v>185</v>
      </c>
      <c r="B52" s="440" t="s">
        <v>186</v>
      </c>
      <c r="C52" s="440">
        <f>C44+1</f>
        <v>445</v>
      </c>
      <c r="D52" s="440" t="s">
        <v>169</v>
      </c>
      <c r="E52" s="95" t="s">
        <v>187</v>
      </c>
      <c r="F52" s="96">
        <f>SUM(F44,7)</f>
        <v>45600</v>
      </c>
      <c r="G52" s="97">
        <f t="shared" si="6"/>
        <v>45601</v>
      </c>
      <c r="H52" s="98">
        <f>F52+1</f>
        <v>45601</v>
      </c>
      <c r="I52" s="1331"/>
      <c r="J52" s="1347"/>
      <c r="K52" s="1347"/>
      <c r="L52" s="1347"/>
      <c r="M52" s="1341"/>
      <c r="N52" s="1341"/>
      <c r="O52" s="1341"/>
      <c r="P52" s="1341"/>
      <c r="Q52" s="1341"/>
      <c r="R52" s="1341"/>
      <c r="S52" s="1341"/>
      <c r="T52" s="1506"/>
      <c r="U52" s="1341"/>
      <c r="V52" s="1640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</row>
    <row r="53" spans="1:64" ht="15" customHeight="1">
      <c r="A53" s="451" t="s">
        <v>224</v>
      </c>
      <c r="B53" s="440" t="s">
        <v>184</v>
      </c>
      <c r="C53" s="440">
        <f>C45+1</f>
        <v>444</v>
      </c>
      <c r="D53" s="440" t="s">
        <v>201</v>
      </c>
      <c r="E53" s="101" t="s">
        <v>187</v>
      </c>
      <c r="F53" s="102">
        <f>SUM(F45,7)</f>
        <v>45599</v>
      </c>
      <c r="G53" s="103">
        <f t="shared" si="6"/>
        <v>45600</v>
      </c>
      <c r="H53" s="281">
        <f>F53+1</f>
        <v>45600</v>
      </c>
      <c r="I53" s="1332"/>
      <c r="J53" s="1348"/>
      <c r="K53" s="1348"/>
      <c r="L53" s="1348"/>
      <c r="M53" s="1342"/>
      <c r="N53" s="1342"/>
      <c r="O53" s="1342"/>
      <c r="P53" s="1342"/>
      <c r="Q53" s="1342"/>
      <c r="R53" s="1342"/>
      <c r="S53" s="1342"/>
      <c r="T53" s="1507"/>
      <c r="U53" s="1342"/>
      <c r="V53" s="1641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</row>
    <row r="54" spans="1:64" ht="7.9" customHeight="1">
      <c r="A54" s="62"/>
      <c r="B54" s="39"/>
      <c r="C54" s="39"/>
      <c r="D54" s="40"/>
      <c r="E54" s="40"/>
      <c r="F54" s="39"/>
      <c r="G54" s="39"/>
      <c r="H54" s="39"/>
      <c r="I54" s="63"/>
      <c r="J54" s="407"/>
      <c r="K54" s="341"/>
      <c r="L54" s="405"/>
      <c r="M54" s="342"/>
      <c r="N54" s="344"/>
      <c r="O54" s="342"/>
      <c r="P54" s="342"/>
      <c r="Q54" s="344"/>
      <c r="R54" s="342"/>
      <c r="S54" s="344"/>
      <c r="T54" s="342"/>
      <c r="U54" s="344"/>
      <c r="V54" s="61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</row>
    <row r="55" spans="1:64" ht="15" customHeight="1">
      <c r="A55" s="447" t="s">
        <v>194</v>
      </c>
      <c r="B55" s="282" t="s">
        <v>168</v>
      </c>
      <c r="C55" s="282">
        <f>C47+1</f>
        <v>446</v>
      </c>
      <c r="D55" s="282" t="s">
        <v>169</v>
      </c>
      <c r="E55" s="69" t="s">
        <v>170</v>
      </c>
      <c r="F55" s="70">
        <f>SUM(F47,7)</f>
        <v>45606</v>
      </c>
      <c r="G55" s="71">
        <f>F55+1</f>
        <v>45607</v>
      </c>
      <c r="H55" s="70">
        <f>F55+4</f>
        <v>45610</v>
      </c>
      <c r="I55" s="1330" t="s">
        <v>664</v>
      </c>
      <c r="J55" s="1654" t="s">
        <v>659</v>
      </c>
      <c r="K55" s="1655">
        <f>SUM(K47+1)</f>
        <v>444</v>
      </c>
      <c r="L55" s="1654" t="s">
        <v>179</v>
      </c>
      <c r="M55" s="1620">
        <f>SUM(M47+7)</f>
        <v>45615</v>
      </c>
      <c r="N55" s="1657">
        <f>SUM(M55+1)</f>
        <v>45616</v>
      </c>
      <c r="O55" s="1502">
        <v>45004</v>
      </c>
      <c r="P55" s="1508">
        <v>45009</v>
      </c>
      <c r="Q55" s="1657">
        <f>SUM(N55+11)</f>
        <v>45627</v>
      </c>
      <c r="R55" s="1620">
        <f>SUM(Q55+1)</f>
        <v>45628</v>
      </c>
      <c r="S55" s="1657">
        <f>SUM(R55+1)</f>
        <v>45629</v>
      </c>
      <c r="T55" s="1658">
        <f>SUM(S55+1)</f>
        <v>45630</v>
      </c>
      <c r="U55" s="1657">
        <f>SUM(T55+3)</f>
        <v>45633</v>
      </c>
      <c r="V55" s="1361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</row>
    <row r="56" spans="1:64" ht="15" customHeight="1">
      <c r="A56" s="448" t="s">
        <v>194</v>
      </c>
      <c r="B56" s="331" t="str">
        <f>_xlfn.ARRAYTOTEXT(B55)</f>
        <v>HD</v>
      </c>
      <c r="C56" s="331">
        <f>C48+1</f>
        <v>446</v>
      </c>
      <c r="D56" s="331" t="str">
        <f>_xlfn.ARRAYTOTEXT(D55)</f>
        <v>R</v>
      </c>
      <c r="E56" s="77" t="s">
        <v>176</v>
      </c>
      <c r="F56" s="78">
        <f>SUM(F48,7)</f>
        <v>45609</v>
      </c>
      <c r="G56" s="79">
        <f>F56</f>
        <v>45609</v>
      </c>
      <c r="H56" s="78">
        <f>F56+1</f>
        <v>45610</v>
      </c>
      <c r="I56" s="1331"/>
      <c r="J56" s="1654"/>
      <c r="K56" s="1083"/>
      <c r="L56" s="1654"/>
      <c r="M56" s="1495"/>
      <c r="N56" s="1657"/>
      <c r="O56" s="1503"/>
      <c r="P56" s="1509"/>
      <c r="Q56" s="1657"/>
      <c r="R56" s="1495"/>
      <c r="S56" s="1657"/>
      <c r="T56" s="1659"/>
      <c r="U56" s="1657"/>
      <c r="V56" s="136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</row>
    <row r="57" spans="1:64" ht="15" customHeight="1">
      <c r="A57" s="449" t="s">
        <v>589</v>
      </c>
      <c r="B57" s="439" t="s">
        <v>178</v>
      </c>
      <c r="C57" s="439">
        <f>C49+1</f>
        <v>443</v>
      </c>
      <c r="D57" s="439" t="s">
        <v>179</v>
      </c>
      <c r="E57" s="88" t="s">
        <v>180</v>
      </c>
      <c r="F57" s="89">
        <f>SUM(F49,7)</f>
        <v>45606</v>
      </c>
      <c r="G57" s="90">
        <f>F57+1</f>
        <v>45607</v>
      </c>
      <c r="H57" s="89">
        <f>F57+4</f>
        <v>45610</v>
      </c>
      <c r="I57" s="1331"/>
      <c r="J57" s="1654"/>
      <c r="K57" s="1083"/>
      <c r="L57" s="1654"/>
      <c r="M57" s="1495"/>
      <c r="N57" s="1657"/>
      <c r="O57" s="1503"/>
      <c r="P57" s="1509"/>
      <c r="Q57" s="1657"/>
      <c r="R57" s="1495"/>
      <c r="S57" s="1657"/>
      <c r="T57" s="1659"/>
      <c r="U57" s="1657"/>
      <c r="V57" s="136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</row>
    <row r="58" spans="1:64" ht="15" customHeight="1">
      <c r="A58" s="494" t="s">
        <v>619</v>
      </c>
      <c r="B58" s="439" t="s">
        <v>182</v>
      </c>
      <c r="C58" s="439">
        <f>C50+1</f>
        <v>444</v>
      </c>
      <c r="D58" s="439" t="s">
        <v>179</v>
      </c>
      <c r="E58" s="88" t="s">
        <v>180</v>
      </c>
      <c r="F58" s="89">
        <f>SUM(F50,7)</f>
        <v>45607</v>
      </c>
      <c r="G58" s="90">
        <f>F58+1</f>
        <v>45608</v>
      </c>
      <c r="H58" s="89">
        <f>F58+2</f>
        <v>45609</v>
      </c>
      <c r="I58" s="1331"/>
      <c r="J58" s="1654"/>
      <c r="K58" s="1083"/>
      <c r="L58" s="1654"/>
      <c r="M58" s="1495"/>
      <c r="N58" s="1657"/>
      <c r="O58" s="1503"/>
      <c r="P58" s="1509"/>
      <c r="Q58" s="1657"/>
      <c r="R58" s="1495"/>
      <c r="S58" s="1657"/>
      <c r="T58" s="1659"/>
      <c r="U58" s="1657"/>
      <c r="V58" s="136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</row>
    <row r="59" spans="1:64" ht="15" customHeight="1">
      <c r="A59" s="449" t="s">
        <v>198</v>
      </c>
      <c r="B59" s="439" t="s">
        <v>184</v>
      </c>
      <c r="C59" s="439">
        <f>C51+1</f>
        <v>446</v>
      </c>
      <c r="D59" s="439" t="s">
        <v>169</v>
      </c>
      <c r="E59" s="88" t="s">
        <v>180</v>
      </c>
      <c r="F59" s="89">
        <f>SUM(F51,7)</f>
        <v>45611</v>
      </c>
      <c r="G59" s="90">
        <f>F59+1</f>
        <v>45612</v>
      </c>
      <c r="H59" s="89">
        <f>F59+2</f>
        <v>45613</v>
      </c>
      <c r="I59" s="1331"/>
      <c r="J59" s="1654"/>
      <c r="K59" s="1083"/>
      <c r="L59" s="1654"/>
      <c r="M59" s="1495"/>
      <c r="N59" s="1657"/>
      <c r="O59" s="1503"/>
      <c r="P59" s="1509"/>
      <c r="Q59" s="1657"/>
      <c r="R59" s="1495"/>
      <c r="S59" s="1657"/>
      <c r="T59" s="1659"/>
      <c r="U59" s="1657"/>
      <c r="V59" s="136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</row>
    <row r="60" spans="1:64" ht="15" customHeight="1">
      <c r="A60" s="450" t="s">
        <v>620</v>
      </c>
      <c r="B60" s="440" t="s">
        <v>186</v>
      </c>
      <c r="C60" s="440">
        <f>C52+1</f>
        <v>446</v>
      </c>
      <c r="D60" s="440" t="s">
        <v>169</v>
      </c>
      <c r="E60" s="95" t="s">
        <v>187</v>
      </c>
      <c r="F60" s="96">
        <f>SUM(F52,7)</f>
        <v>45607</v>
      </c>
      <c r="G60" s="97">
        <f>F60</f>
        <v>45607</v>
      </c>
      <c r="H60" s="96">
        <f>F60+1</f>
        <v>45608</v>
      </c>
      <c r="I60" s="1331"/>
      <c r="J60" s="1654"/>
      <c r="K60" s="1083"/>
      <c r="L60" s="1654"/>
      <c r="M60" s="1495"/>
      <c r="N60" s="1657"/>
      <c r="O60" s="1503"/>
      <c r="P60" s="1509"/>
      <c r="Q60" s="1657"/>
      <c r="R60" s="1495"/>
      <c r="S60" s="1657"/>
      <c r="T60" s="1659"/>
      <c r="U60" s="1657"/>
      <c r="V60" s="136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</row>
    <row r="61" spans="1:64" ht="15" customHeight="1">
      <c r="A61" s="451" t="s">
        <v>217</v>
      </c>
      <c r="B61" s="440" t="s">
        <v>184</v>
      </c>
      <c r="C61" s="440">
        <f>C53+1</f>
        <v>445</v>
      </c>
      <c r="D61" s="440" t="s">
        <v>201</v>
      </c>
      <c r="E61" s="101" t="s">
        <v>187</v>
      </c>
      <c r="F61" s="102">
        <f>SUM(F53,7)</f>
        <v>45606</v>
      </c>
      <c r="G61" s="103">
        <f t="shared" ref="G61" si="7">F61+1</f>
        <v>45607</v>
      </c>
      <c r="H61" s="102">
        <f>F61</f>
        <v>45606</v>
      </c>
      <c r="I61" s="1332"/>
      <c r="J61" s="1654"/>
      <c r="K61" s="1656"/>
      <c r="L61" s="1654"/>
      <c r="M61" s="1621"/>
      <c r="N61" s="1657"/>
      <c r="O61" s="1504"/>
      <c r="P61" s="1510"/>
      <c r="Q61" s="1657"/>
      <c r="R61" s="1621"/>
      <c r="S61" s="1657"/>
      <c r="T61" s="1660"/>
      <c r="U61" s="1657"/>
      <c r="V61" s="1363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</row>
    <row r="62" spans="1:64" ht="7.9" customHeight="1">
      <c r="A62" s="104"/>
      <c r="B62" s="94"/>
      <c r="C62" s="94"/>
      <c r="D62" s="106"/>
      <c r="E62" s="40"/>
      <c r="F62" s="39"/>
      <c r="G62" s="39"/>
      <c r="H62" s="39"/>
      <c r="I62" s="63"/>
      <c r="J62" s="414"/>
      <c r="K62" s="341"/>
      <c r="L62" s="406"/>
      <c r="M62" s="342"/>
      <c r="N62" s="345"/>
      <c r="O62" s="342"/>
      <c r="P62" s="342"/>
      <c r="Q62" s="345"/>
      <c r="R62" s="342"/>
      <c r="S62" s="345"/>
      <c r="T62" s="342"/>
      <c r="U62" s="345"/>
      <c r="V62" s="61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</row>
    <row r="63" spans="1:64" ht="15" customHeight="1">
      <c r="A63" s="447" t="s">
        <v>202</v>
      </c>
      <c r="B63" s="282" t="s">
        <v>168</v>
      </c>
      <c r="C63" s="282">
        <f>C55+1</f>
        <v>447</v>
      </c>
      <c r="D63" s="282" t="s">
        <v>169</v>
      </c>
      <c r="E63" s="69" t="s">
        <v>170</v>
      </c>
      <c r="F63" s="70">
        <f>SUM(F55,7)</f>
        <v>45613</v>
      </c>
      <c r="G63" s="71">
        <f>F63+1</f>
        <v>45614</v>
      </c>
      <c r="H63" s="72">
        <f>F63+4</f>
        <v>45617</v>
      </c>
      <c r="I63" s="1330" t="s">
        <v>665</v>
      </c>
      <c r="J63" s="1346" t="s">
        <v>659</v>
      </c>
      <c r="K63" s="1346">
        <f>SUM(K55+1)</f>
        <v>445</v>
      </c>
      <c r="L63" s="1346" t="s">
        <v>179</v>
      </c>
      <c r="M63" s="1340">
        <f>SUM(M55+7)</f>
        <v>45622</v>
      </c>
      <c r="N63" s="1340">
        <f>SUM(M63+1)</f>
        <v>45623</v>
      </c>
      <c r="O63" s="1340">
        <v>45004</v>
      </c>
      <c r="P63" s="1340">
        <v>45009</v>
      </c>
      <c r="Q63" s="1340">
        <f>SUM(N63+11)</f>
        <v>45634</v>
      </c>
      <c r="R63" s="1340">
        <f>SUM(Q63+1)</f>
        <v>45635</v>
      </c>
      <c r="S63" s="1340">
        <f>SUM(R63+1)</f>
        <v>45636</v>
      </c>
      <c r="T63" s="1505">
        <f>SUM(S63+1)</f>
        <v>45637</v>
      </c>
      <c r="U63" s="1340">
        <f>SUM(T63+3)</f>
        <v>45640</v>
      </c>
      <c r="V63" s="1639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</row>
    <row r="64" spans="1:64" ht="15" customHeight="1">
      <c r="A64" s="448" t="s">
        <v>202</v>
      </c>
      <c r="B64" s="331" t="str">
        <f>_xlfn.ARRAYTOTEXT(B63)</f>
        <v>HD</v>
      </c>
      <c r="C64" s="331" t="str">
        <f>_xlfn.ARRAYTOTEXT(C63)</f>
        <v>447</v>
      </c>
      <c r="D64" s="331" t="str">
        <f>_xlfn.ARRAYTOTEXT(D63)</f>
        <v>R</v>
      </c>
      <c r="E64" s="77" t="s">
        <v>176</v>
      </c>
      <c r="F64" s="78">
        <f>SUM(F56,7)</f>
        <v>45616</v>
      </c>
      <c r="G64" s="79">
        <f>F64</f>
        <v>45616</v>
      </c>
      <c r="H64" s="80">
        <f>F64+1</f>
        <v>45617</v>
      </c>
      <c r="I64" s="1331"/>
      <c r="J64" s="1347"/>
      <c r="K64" s="1347"/>
      <c r="L64" s="1347"/>
      <c r="M64" s="1341"/>
      <c r="N64" s="1341"/>
      <c r="O64" s="1341"/>
      <c r="P64" s="1341"/>
      <c r="Q64" s="1341"/>
      <c r="R64" s="1341"/>
      <c r="S64" s="1341"/>
      <c r="T64" s="1506"/>
      <c r="U64" s="1341"/>
      <c r="V64" s="1640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</row>
    <row r="65" spans="1:64" ht="15" customHeight="1">
      <c r="A65" s="449" t="s">
        <v>228</v>
      </c>
      <c r="B65" s="439" t="s">
        <v>178</v>
      </c>
      <c r="C65" s="439">
        <f>C57+1</f>
        <v>444</v>
      </c>
      <c r="D65" s="439" t="s">
        <v>179</v>
      </c>
      <c r="E65" s="88" t="s">
        <v>180</v>
      </c>
      <c r="F65" s="89">
        <f>SUM(F57,7)</f>
        <v>45613</v>
      </c>
      <c r="G65" s="90">
        <f>F65+1</f>
        <v>45614</v>
      </c>
      <c r="H65" s="91">
        <f>F65+4</f>
        <v>45617</v>
      </c>
      <c r="I65" s="1331"/>
      <c r="J65" s="1347"/>
      <c r="K65" s="1347"/>
      <c r="L65" s="1347"/>
      <c r="M65" s="1341"/>
      <c r="N65" s="1341"/>
      <c r="O65" s="1341"/>
      <c r="P65" s="1341"/>
      <c r="Q65" s="1341"/>
      <c r="R65" s="1341"/>
      <c r="S65" s="1341"/>
      <c r="T65" s="1506"/>
      <c r="U65" s="1341"/>
      <c r="V65" s="1640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</row>
    <row r="66" spans="1:64" ht="15" customHeight="1">
      <c r="A66" s="494" t="s">
        <v>229</v>
      </c>
      <c r="B66" s="439" t="s">
        <v>182</v>
      </c>
      <c r="C66" s="439">
        <f>C58+1</f>
        <v>445</v>
      </c>
      <c r="D66" s="439" t="s">
        <v>179</v>
      </c>
      <c r="E66" s="88" t="s">
        <v>180</v>
      </c>
      <c r="F66" s="89">
        <f>SUM(F58,7)</f>
        <v>45614</v>
      </c>
      <c r="G66" s="90">
        <f>F66+1</f>
        <v>45615</v>
      </c>
      <c r="H66" s="91">
        <f>F66+2</f>
        <v>45616</v>
      </c>
      <c r="I66" s="1331"/>
      <c r="J66" s="1347"/>
      <c r="K66" s="1347"/>
      <c r="L66" s="1347"/>
      <c r="M66" s="1341"/>
      <c r="N66" s="1341"/>
      <c r="O66" s="1341"/>
      <c r="P66" s="1341"/>
      <c r="Q66" s="1341"/>
      <c r="R66" s="1341"/>
      <c r="S66" s="1341"/>
      <c r="T66" s="1506"/>
      <c r="U66" s="1341"/>
      <c r="V66" s="1640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</row>
    <row r="67" spans="1:64" ht="15" customHeight="1">
      <c r="A67" s="449" t="s">
        <v>213</v>
      </c>
      <c r="B67" s="439" t="s">
        <v>184</v>
      </c>
      <c r="C67" s="439">
        <f>C59+1</f>
        <v>447</v>
      </c>
      <c r="D67" s="439" t="s">
        <v>169</v>
      </c>
      <c r="E67" s="88" t="s">
        <v>180</v>
      </c>
      <c r="F67" s="89">
        <f>SUM(F59,7)</f>
        <v>45618</v>
      </c>
      <c r="G67" s="90">
        <f>F67+1</f>
        <v>45619</v>
      </c>
      <c r="H67" s="89">
        <f>F67+2</f>
        <v>45620</v>
      </c>
      <c r="I67" s="1331"/>
      <c r="J67" s="1347"/>
      <c r="K67" s="1347"/>
      <c r="L67" s="1347"/>
      <c r="M67" s="1341"/>
      <c r="N67" s="1341"/>
      <c r="O67" s="1341"/>
      <c r="P67" s="1341"/>
      <c r="Q67" s="1341"/>
      <c r="R67" s="1341"/>
      <c r="S67" s="1341"/>
      <c r="T67" s="1506"/>
      <c r="U67" s="1341"/>
      <c r="V67" s="1640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</row>
    <row r="68" spans="1:64" ht="15" customHeight="1">
      <c r="A68" s="450" t="s">
        <v>199</v>
      </c>
      <c r="B68" s="440" t="s">
        <v>186</v>
      </c>
      <c r="C68" s="440">
        <f>C60+1</f>
        <v>447</v>
      </c>
      <c r="D68" s="440" t="s">
        <v>169</v>
      </c>
      <c r="E68" s="95" t="s">
        <v>187</v>
      </c>
      <c r="F68" s="96">
        <f>SUM(F60,7)</f>
        <v>45614</v>
      </c>
      <c r="G68" s="97">
        <f>F68</f>
        <v>45614</v>
      </c>
      <c r="H68" s="98">
        <f>F68+1</f>
        <v>45615</v>
      </c>
      <c r="I68" s="1331"/>
      <c r="J68" s="1347"/>
      <c r="K68" s="1347"/>
      <c r="L68" s="1347"/>
      <c r="M68" s="1341"/>
      <c r="N68" s="1341"/>
      <c r="O68" s="1341"/>
      <c r="P68" s="1341"/>
      <c r="Q68" s="1341"/>
      <c r="R68" s="1341"/>
      <c r="S68" s="1341"/>
      <c r="T68" s="1506"/>
      <c r="U68" s="1341"/>
      <c r="V68" s="1640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</row>
    <row r="69" spans="1:64">
      <c r="A69" s="451" t="s">
        <v>230</v>
      </c>
      <c r="B69" s="440" t="s">
        <v>184</v>
      </c>
      <c r="C69" s="440">
        <f>C61+1</f>
        <v>446</v>
      </c>
      <c r="D69" s="440" t="s">
        <v>201</v>
      </c>
      <c r="E69" s="101" t="s">
        <v>187</v>
      </c>
      <c r="F69" s="102">
        <f>SUM(F61,7)</f>
        <v>45613</v>
      </c>
      <c r="G69" s="103">
        <f t="shared" ref="G69" si="8">F69+1</f>
        <v>45614</v>
      </c>
      <c r="H69" s="281">
        <f>F69</f>
        <v>45613</v>
      </c>
      <c r="I69" s="1332"/>
      <c r="J69" s="1348"/>
      <c r="K69" s="1348"/>
      <c r="L69" s="1348"/>
      <c r="M69" s="1342"/>
      <c r="N69" s="1342"/>
      <c r="O69" s="1342"/>
      <c r="P69" s="1342"/>
      <c r="Q69" s="1342"/>
      <c r="R69" s="1342"/>
      <c r="S69" s="1342"/>
      <c r="T69" s="1507"/>
      <c r="U69" s="1342"/>
      <c r="V69" s="1641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</row>
    <row r="70" spans="1:64" ht="7.9" customHeight="1">
      <c r="A70" s="104"/>
      <c r="B70" s="94"/>
      <c r="C70" s="94"/>
      <c r="D70" s="106"/>
      <c r="E70" s="94"/>
      <c r="F70" s="96"/>
      <c r="G70" s="96"/>
      <c r="H70" s="96"/>
      <c r="I70" s="63"/>
      <c r="J70" s="341"/>
      <c r="K70" s="341"/>
      <c r="L70" s="343"/>
      <c r="M70" s="342"/>
      <c r="N70" s="342"/>
      <c r="O70" s="342"/>
      <c r="P70" s="342"/>
      <c r="Q70" s="342"/>
      <c r="R70" s="342"/>
      <c r="S70" s="342"/>
      <c r="T70" s="342"/>
      <c r="U70" s="342"/>
      <c r="V70" s="61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</row>
    <row r="71" spans="1:64" ht="15" customHeight="1">
      <c r="A71" s="447" t="s">
        <v>207</v>
      </c>
      <c r="B71" s="282" t="s">
        <v>168</v>
      </c>
      <c r="C71" s="282">
        <f>C63+1</f>
        <v>448</v>
      </c>
      <c r="D71" s="282" t="s">
        <v>169</v>
      </c>
      <c r="E71" s="69" t="s">
        <v>170</v>
      </c>
      <c r="F71" s="70">
        <f>SUM(F63,7)</f>
        <v>45620</v>
      </c>
      <c r="G71" s="71">
        <f>F71+1</f>
        <v>45621</v>
      </c>
      <c r="H71" s="72">
        <f>F71+4</f>
        <v>45624</v>
      </c>
      <c r="I71" s="1330" t="s">
        <v>666</v>
      </c>
      <c r="J71" s="1346" t="s">
        <v>659</v>
      </c>
      <c r="K71" s="1346">
        <f>SUM(K63+1)</f>
        <v>446</v>
      </c>
      <c r="L71" s="1346" t="s">
        <v>179</v>
      </c>
      <c r="M71" s="1340">
        <f>SUM(M63+7)</f>
        <v>45629</v>
      </c>
      <c r="N71" s="1340">
        <f>SUM(M71+1)</f>
        <v>45630</v>
      </c>
      <c r="O71" s="1340">
        <v>45004</v>
      </c>
      <c r="P71" s="1340">
        <v>45009</v>
      </c>
      <c r="Q71" s="1340">
        <f>SUM(N71+11)</f>
        <v>45641</v>
      </c>
      <c r="R71" s="1340">
        <f>SUM(Q71+1)</f>
        <v>45642</v>
      </c>
      <c r="S71" s="1340">
        <f>SUM(R71+1)</f>
        <v>45643</v>
      </c>
      <c r="T71" s="1505">
        <f>SUM(S71+1)</f>
        <v>45644</v>
      </c>
      <c r="U71" s="1340">
        <f>SUM(T71+3)</f>
        <v>45647</v>
      </c>
      <c r="V71" s="1639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</row>
    <row r="72" spans="1:64" ht="15" customHeight="1">
      <c r="A72" s="448" t="s">
        <v>207</v>
      </c>
      <c r="B72" s="331" t="str">
        <f>_xlfn.ARRAYTOTEXT(B71)</f>
        <v>HD</v>
      </c>
      <c r="C72" s="331" t="str">
        <f>_xlfn.ARRAYTOTEXT(C71)</f>
        <v>448</v>
      </c>
      <c r="D72" s="331" t="str">
        <f>_xlfn.ARRAYTOTEXT(D7)</f>
        <v>R</v>
      </c>
      <c r="E72" s="77" t="s">
        <v>176</v>
      </c>
      <c r="F72" s="78">
        <f>SUM(F64,7)</f>
        <v>45623</v>
      </c>
      <c r="G72" s="79">
        <f>F72</f>
        <v>45623</v>
      </c>
      <c r="H72" s="80">
        <f>F72+1</f>
        <v>45624</v>
      </c>
      <c r="I72" s="1331"/>
      <c r="J72" s="1347"/>
      <c r="K72" s="1347"/>
      <c r="L72" s="1347"/>
      <c r="M72" s="1341"/>
      <c r="N72" s="1341"/>
      <c r="O72" s="1341"/>
      <c r="P72" s="1341"/>
      <c r="Q72" s="1341"/>
      <c r="R72" s="1341"/>
      <c r="S72" s="1341"/>
      <c r="T72" s="1506"/>
      <c r="U72" s="1341"/>
      <c r="V72" s="1640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</row>
    <row r="73" spans="1:64" ht="15" customHeight="1">
      <c r="A73" s="449" t="s">
        <v>177</v>
      </c>
      <c r="B73" s="439" t="s">
        <v>178</v>
      </c>
      <c r="C73" s="439">
        <f>C65+1</f>
        <v>445</v>
      </c>
      <c r="D73" s="439" t="s">
        <v>179</v>
      </c>
      <c r="E73" s="88" t="s">
        <v>180</v>
      </c>
      <c r="F73" s="89">
        <f>SUM(F65,7)</f>
        <v>45620</v>
      </c>
      <c r="G73" s="90">
        <f>F73+1</f>
        <v>45621</v>
      </c>
      <c r="H73" s="91">
        <f>F73+4</f>
        <v>45624</v>
      </c>
      <c r="I73" s="1331"/>
      <c r="J73" s="1347"/>
      <c r="K73" s="1347"/>
      <c r="L73" s="1347"/>
      <c r="M73" s="1341"/>
      <c r="N73" s="1341"/>
      <c r="O73" s="1341"/>
      <c r="P73" s="1341"/>
      <c r="Q73" s="1341"/>
      <c r="R73" s="1341"/>
      <c r="S73" s="1341"/>
      <c r="T73" s="1506"/>
      <c r="U73" s="1341"/>
      <c r="V73" s="1640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</row>
    <row r="74" spans="1:64" ht="15" customHeight="1">
      <c r="A74" s="494" t="s">
        <v>232</v>
      </c>
      <c r="B74" s="439" t="s">
        <v>182</v>
      </c>
      <c r="C74" s="439">
        <f>C66+1</f>
        <v>446</v>
      </c>
      <c r="D74" s="439" t="s">
        <v>179</v>
      </c>
      <c r="E74" s="88" t="s">
        <v>180</v>
      </c>
      <c r="F74" s="89">
        <f>SUM(F66,7)</f>
        <v>45621</v>
      </c>
      <c r="G74" s="90">
        <f>F74+1</f>
        <v>45622</v>
      </c>
      <c r="H74" s="91">
        <f>F74+2</f>
        <v>45623</v>
      </c>
      <c r="I74" s="1331"/>
      <c r="J74" s="1347"/>
      <c r="K74" s="1347"/>
      <c r="L74" s="1347"/>
      <c r="M74" s="1341"/>
      <c r="N74" s="1341"/>
      <c r="O74" s="1341"/>
      <c r="P74" s="1341"/>
      <c r="Q74" s="1341"/>
      <c r="R74" s="1341"/>
      <c r="S74" s="1341"/>
      <c r="T74" s="1506"/>
      <c r="U74" s="1341"/>
      <c r="V74" s="1640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</row>
    <row r="75" spans="1:64" ht="15" customHeight="1">
      <c r="A75" s="449" t="s">
        <v>219</v>
      </c>
      <c r="B75" s="439" t="s">
        <v>184</v>
      </c>
      <c r="C75" s="439">
        <f>C67+1</f>
        <v>448</v>
      </c>
      <c r="D75" s="439" t="s">
        <v>169</v>
      </c>
      <c r="E75" s="88" t="s">
        <v>180</v>
      </c>
      <c r="F75" s="89">
        <f>SUM(F67,7)</f>
        <v>45625</v>
      </c>
      <c r="G75" s="90">
        <f>F75+1</f>
        <v>45626</v>
      </c>
      <c r="H75" s="89">
        <f>F75+2</f>
        <v>45627</v>
      </c>
      <c r="I75" s="1331"/>
      <c r="J75" s="1347"/>
      <c r="K75" s="1347"/>
      <c r="L75" s="1347"/>
      <c r="M75" s="1341"/>
      <c r="N75" s="1341"/>
      <c r="O75" s="1341"/>
      <c r="P75" s="1341"/>
      <c r="Q75" s="1341"/>
      <c r="R75" s="1341"/>
      <c r="S75" s="1341"/>
      <c r="T75" s="1506"/>
      <c r="U75" s="1341"/>
      <c r="V75" s="1640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</row>
    <row r="76" spans="1:64" ht="15" customHeight="1">
      <c r="A76" s="450" t="s">
        <v>233</v>
      </c>
      <c r="B76" s="440" t="s">
        <v>186</v>
      </c>
      <c r="C76" s="440">
        <f>C68+1</f>
        <v>448</v>
      </c>
      <c r="D76" s="440" t="s">
        <v>169</v>
      </c>
      <c r="E76" s="95" t="s">
        <v>187</v>
      </c>
      <c r="F76" s="96">
        <f>SUM(F68,7)</f>
        <v>45621</v>
      </c>
      <c r="G76" s="97">
        <f>F76</f>
        <v>45621</v>
      </c>
      <c r="H76" s="98">
        <f>F76+1</f>
        <v>45622</v>
      </c>
      <c r="I76" s="1331"/>
      <c r="J76" s="1347"/>
      <c r="K76" s="1347"/>
      <c r="L76" s="1347"/>
      <c r="M76" s="1341"/>
      <c r="N76" s="1341"/>
      <c r="O76" s="1341"/>
      <c r="P76" s="1341"/>
      <c r="Q76" s="1341"/>
      <c r="R76" s="1341"/>
      <c r="S76" s="1341"/>
      <c r="T76" s="1506"/>
      <c r="U76" s="1341"/>
      <c r="V76" s="1640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</row>
    <row r="77" spans="1:64" ht="15" customHeight="1">
      <c r="A77" s="451" t="s">
        <v>198</v>
      </c>
      <c r="B77" s="440" t="s">
        <v>184</v>
      </c>
      <c r="C77" s="440">
        <f>C69+1</f>
        <v>447</v>
      </c>
      <c r="D77" s="440" t="s">
        <v>201</v>
      </c>
      <c r="E77" s="101" t="s">
        <v>187</v>
      </c>
      <c r="F77" s="102">
        <f>SUM(F69,7)</f>
        <v>45620</v>
      </c>
      <c r="G77" s="103">
        <f>F77</f>
        <v>45620</v>
      </c>
      <c r="H77" s="281">
        <f>F77</f>
        <v>45620</v>
      </c>
      <c r="I77" s="1332"/>
      <c r="J77" s="1348"/>
      <c r="K77" s="1348"/>
      <c r="L77" s="1348"/>
      <c r="M77" s="1342"/>
      <c r="N77" s="1342"/>
      <c r="O77" s="1342"/>
      <c r="P77" s="1342"/>
      <c r="Q77" s="1342"/>
      <c r="R77" s="1342"/>
      <c r="S77" s="1342"/>
      <c r="T77" s="1507"/>
      <c r="U77" s="1342"/>
      <c r="V77" s="1641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</row>
    <row r="78" spans="1:64" s="52" customFormat="1" ht="7.15" customHeight="1">
      <c r="I78" s="62"/>
      <c r="J78" s="62"/>
      <c r="K78" s="62"/>
      <c r="L78" s="62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3"/>
      <c r="BD78" s="113"/>
      <c r="BE78" s="113"/>
      <c r="BF78" s="113"/>
      <c r="BG78" s="113"/>
      <c r="BH78" s="113"/>
      <c r="BI78" s="113"/>
      <c r="BJ78" s="113"/>
      <c r="BK78" s="113"/>
      <c r="BL78" s="113"/>
    </row>
    <row r="79" spans="1:64">
      <c r="A79" s="13" t="s">
        <v>234</v>
      </c>
      <c r="B79" s="14"/>
      <c r="C79" s="14"/>
      <c r="D79" s="14"/>
      <c r="E79" s="15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</row>
    <row r="80" spans="1:64">
      <c r="A80" s="1"/>
      <c r="B80" s="1"/>
      <c r="C80" s="1"/>
      <c r="D80" s="5"/>
      <c r="E80" s="16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</row>
    <row r="81" spans="1:64">
      <c r="A81" s="1105" t="s">
        <v>235</v>
      </c>
      <c r="B81" s="1106"/>
      <c r="C81" s="1106"/>
      <c r="D81" s="1106"/>
      <c r="E81" s="1106"/>
      <c r="F81" s="1107"/>
      <c r="G81" s="1102" t="s">
        <v>236</v>
      </c>
      <c r="H81" s="1103"/>
      <c r="I81" s="1103"/>
      <c r="J81" s="1103"/>
      <c r="K81" s="1103"/>
      <c r="L81" s="1103"/>
      <c r="M81" s="1103"/>
      <c r="N81" s="1103"/>
      <c r="O81" s="1103"/>
      <c r="P81" s="1103"/>
      <c r="Q81" s="1103"/>
      <c r="R81" s="1103"/>
      <c r="S81" s="1103"/>
      <c r="T81" s="1103"/>
      <c r="U81" s="1103"/>
      <c r="V81" s="1104"/>
    </row>
    <row r="82" spans="1:64" ht="16.5" customHeight="1">
      <c r="A82" s="1088" t="s">
        <v>667</v>
      </c>
      <c r="B82" s="1089"/>
      <c r="C82" s="1089"/>
      <c r="D82" s="1089"/>
      <c r="E82" s="1089"/>
      <c r="F82" s="1090"/>
      <c r="G82" s="1091" t="s">
        <v>668</v>
      </c>
      <c r="H82" s="1092"/>
      <c r="I82" s="1092"/>
      <c r="J82" s="1092"/>
      <c r="K82" s="1092"/>
      <c r="L82" s="1092"/>
      <c r="M82" s="1092"/>
      <c r="N82" s="1092"/>
      <c r="O82" s="1092"/>
      <c r="P82" s="1092"/>
      <c r="Q82" s="1092"/>
      <c r="R82" s="1092"/>
      <c r="S82" s="1092"/>
      <c r="T82" s="1092"/>
      <c r="U82" s="1092"/>
      <c r="V82" s="1093"/>
    </row>
    <row r="83" spans="1:64">
      <c r="A83" s="1088" t="s">
        <v>669</v>
      </c>
      <c r="B83" s="1089"/>
      <c r="C83" s="1089"/>
      <c r="D83" s="1089"/>
      <c r="E83" s="1089"/>
      <c r="F83" s="1090"/>
      <c r="G83" s="2214" t="s">
        <v>670</v>
      </c>
      <c r="H83" s="2215"/>
      <c r="I83" s="2215"/>
      <c r="J83" s="2215"/>
      <c r="K83" s="2215"/>
      <c r="L83" s="2215"/>
      <c r="M83" s="2215"/>
      <c r="N83" s="2215"/>
      <c r="O83" s="2215"/>
      <c r="P83" s="2215"/>
      <c r="Q83" s="2215"/>
      <c r="R83" s="2215"/>
      <c r="S83" s="2215"/>
      <c r="T83" s="2215"/>
      <c r="U83" s="2215"/>
      <c r="V83" s="2216"/>
    </row>
    <row r="84" spans="1:64" ht="15" customHeight="1">
      <c r="A84" s="1088" t="s">
        <v>671</v>
      </c>
      <c r="B84" s="1089"/>
      <c r="C84" s="1089"/>
      <c r="D84" s="1089"/>
      <c r="E84" s="1089"/>
      <c r="F84" s="1090"/>
      <c r="G84" s="1666" t="s">
        <v>672</v>
      </c>
      <c r="H84" s="1667"/>
      <c r="I84" s="1667"/>
      <c r="J84" s="1667"/>
      <c r="K84" s="1667"/>
      <c r="L84" s="1667"/>
      <c r="M84" s="1667"/>
      <c r="N84" s="1667"/>
      <c r="O84" s="1667"/>
      <c r="P84" s="1667"/>
      <c r="Q84" s="1667"/>
      <c r="R84" s="1667"/>
      <c r="S84" s="1667"/>
      <c r="T84" s="1667"/>
      <c r="U84" s="1667"/>
      <c r="V84" s="1668"/>
    </row>
    <row r="85" spans="1:64" s="355" customFormat="1" ht="14.45" customHeight="1">
      <c r="A85" s="1669" t="s">
        <v>673</v>
      </c>
      <c r="B85" s="1670"/>
      <c r="C85" s="1670"/>
      <c r="D85" s="1670"/>
      <c r="E85" s="1670"/>
      <c r="F85" s="1671"/>
      <c r="G85" s="1672" t="s">
        <v>674</v>
      </c>
      <c r="H85" s="1673"/>
      <c r="I85" s="1673"/>
      <c r="J85" s="1673"/>
      <c r="K85" s="1673"/>
      <c r="L85" s="1673"/>
      <c r="M85" s="1673"/>
      <c r="N85" s="1673"/>
      <c r="O85" s="1673"/>
      <c r="P85" s="1673"/>
      <c r="Q85" s="1673"/>
      <c r="R85" s="1673"/>
      <c r="S85" s="1673"/>
      <c r="T85" s="1673"/>
      <c r="U85" s="1673"/>
      <c r="V85" s="1674"/>
    </row>
    <row r="86" spans="1:64" ht="14.45" customHeight="1">
      <c r="A86" s="1094"/>
      <c r="B86" s="1089"/>
      <c r="C86" s="1089"/>
      <c r="D86" s="1089"/>
      <c r="E86" s="1089"/>
      <c r="F86" s="1090"/>
      <c r="G86" s="1095"/>
      <c r="H86" s="1096"/>
      <c r="I86" s="1096"/>
      <c r="J86" s="1096"/>
      <c r="K86" s="1096"/>
      <c r="L86" s="1096"/>
      <c r="M86" s="1096"/>
      <c r="N86" s="1096"/>
      <c r="O86" s="1096"/>
      <c r="P86" s="1096"/>
      <c r="Q86" s="1096"/>
      <c r="R86" s="1096"/>
      <c r="S86" s="1096"/>
      <c r="T86" s="1096"/>
      <c r="U86" s="1096"/>
      <c r="V86" s="1097"/>
    </row>
    <row r="87" spans="1:64">
      <c r="A87" s="1"/>
      <c r="B87" s="1"/>
      <c r="C87" s="1"/>
      <c r="D87" s="5"/>
      <c r="E87" s="5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</row>
    <row r="88" spans="1:64" s="52" customFormat="1">
      <c r="D88" s="53"/>
      <c r="E88" s="53"/>
    </row>
    <row r="89" spans="1:64" s="52" customFormat="1" ht="15.75">
      <c r="A89" s="54" t="s">
        <v>242</v>
      </c>
      <c r="B89" s="55"/>
      <c r="C89" s="55"/>
      <c r="D89" s="56"/>
      <c r="E89" s="53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</row>
    <row r="90" spans="1:64" s="52" customFormat="1" ht="15.75">
      <c r="A90" s="57" t="s">
        <v>243</v>
      </c>
      <c r="B90" s="58"/>
      <c r="C90" s="58"/>
      <c r="D90" s="59"/>
      <c r="E90" s="53"/>
      <c r="F90" s="57"/>
      <c r="G90" s="58"/>
      <c r="H90" s="57" t="s">
        <v>244</v>
      </c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</row>
    <row r="91" spans="1:64" s="52" customFormat="1" ht="15.75">
      <c r="A91" s="57" t="s">
        <v>245</v>
      </c>
      <c r="B91" s="58"/>
      <c r="C91" s="58"/>
      <c r="D91" s="59"/>
      <c r="E91" s="53"/>
      <c r="F91" s="57"/>
      <c r="G91" s="58"/>
      <c r="H91" s="57" t="s">
        <v>246</v>
      </c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</row>
    <row r="92" spans="1:64" s="52" customFormat="1">
      <c r="A92" s="52" t="s">
        <v>247</v>
      </c>
      <c r="D92" s="53"/>
      <c r="E92" s="53"/>
      <c r="H92" s="52" t="s">
        <v>248</v>
      </c>
    </row>
    <row r="93" spans="1:64" s="52" customFormat="1">
      <c r="A93" s="60" t="s">
        <v>249</v>
      </c>
      <c r="D93" s="53"/>
      <c r="E93" s="53"/>
      <c r="H93" s="60" t="s">
        <v>250</v>
      </c>
    </row>
    <row r="94" spans="1:64" s="52" customFormat="1">
      <c r="D94" s="53"/>
      <c r="E94" s="53"/>
    </row>
    <row r="95" spans="1:64" s="52" customFormat="1">
      <c r="A95" s="52" t="s">
        <v>251</v>
      </c>
      <c r="D95" s="53"/>
      <c r="E95" s="53"/>
      <c r="H95" s="52" t="s">
        <v>252</v>
      </c>
    </row>
    <row r="96" spans="1:64" s="52" customFormat="1">
      <c r="A96" s="60" t="s">
        <v>253</v>
      </c>
      <c r="D96" s="53"/>
      <c r="E96" s="53"/>
      <c r="H96" s="60" t="s">
        <v>254</v>
      </c>
    </row>
    <row r="97" spans="4:5" s="52" customFormat="1">
      <c r="D97" s="53"/>
      <c r="E97" s="53"/>
    </row>
    <row r="98" spans="4:5" s="52" customFormat="1">
      <c r="D98" s="53"/>
      <c r="E98" s="53"/>
    </row>
    <row r="99" spans="4:5" s="52" customFormat="1">
      <c r="D99" s="53"/>
      <c r="E99" s="53"/>
    </row>
    <row r="100" spans="4:5" s="52" customFormat="1">
      <c r="D100" s="53"/>
      <c r="E100" s="53"/>
    </row>
    <row r="101" spans="4:5" s="52" customFormat="1">
      <c r="D101" s="53"/>
      <c r="E101" s="53"/>
    </row>
    <row r="102" spans="4:5" s="52" customFormat="1">
      <c r="D102" s="53"/>
      <c r="E102" s="53"/>
    </row>
    <row r="103" spans="4:5" s="52" customFormat="1">
      <c r="D103" s="53"/>
      <c r="E103" s="53"/>
    </row>
    <row r="104" spans="4:5" s="52" customFormat="1">
      <c r="D104" s="53"/>
      <c r="E104" s="53"/>
    </row>
    <row r="105" spans="4:5" s="52" customFormat="1">
      <c r="D105" s="53"/>
      <c r="E105" s="53"/>
    </row>
    <row r="106" spans="4:5" s="52" customFormat="1">
      <c r="D106" s="53"/>
      <c r="E106" s="53"/>
    </row>
    <row r="107" spans="4:5" s="52" customFormat="1">
      <c r="D107" s="53"/>
      <c r="E107" s="53"/>
    </row>
    <row r="108" spans="4:5" s="52" customFormat="1">
      <c r="D108" s="53"/>
      <c r="E108" s="53"/>
    </row>
    <row r="109" spans="4:5">
      <c r="D109" s="5"/>
      <c r="E109" s="5"/>
    </row>
    <row r="110" spans="4:5">
      <c r="D110" s="5"/>
      <c r="E110" s="5"/>
    </row>
    <row r="111" spans="4:5">
      <c r="D111" s="5"/>
      <c r="E111" s="5"/>
    </row>
    <row r="112" spans="4:5">
      <c r="D112" s="5"/>
      <c r="E112" s="5"/>
    </row>
    <row r="113" spans="4:5">
      <c r="D113" s="5"/>
      <c r="E113" s="5"/>
    </row>
    <row r="114" spans="4:5">
      <c r="D114" s="5"/>
      <c r="E114" s="5"/>
    </row>
    <row r="115" spans="4:5">
      <c r="D115" s="5"/>
      <c r="E115" s="5"/>
    </row>
    <row r="116" spans="4:5">
      <c r="D116" s="5"/>
      <c r="E116" s="5"/>
    </row>
    <row r="117" spans="4:5">
      <c r="D117" s="5"/>
      <c r="E117" s="5"/>
    </row>
    <row r="118" spans="4:5">
      <c r="D118" s="5"/>
      <c r="E118" s="5"/>
    </row>
    <row r="119" spans="4:5">
      <c r="D119" s="5"/>
      <c r="E119" s="5"/>
    </row>
    <row r="120" spans="4:5">
      <c r="D120" s="5"/>
      <c r="E120" s="5"/>
    </row>
    <row r="121" spans="4:5">
      <c r="D121" s="5"/>
      <c r="E121" s="5"/>
    </row>
    <row r="122" spans="4:5">
      <c r="D122" s="5"/>
      <c r="E122" s="5"/>
    </row>
    <row r="123" spans="4:5">
      <c r="D123" s="5"/>
      <c r="E123" s="5"/>
    </row>
    <row r="124" spans="4:5">
      <c r="D124" s="5"/>
      <c r="E124" s="5"/>
    </row>
    <row r="125" spans="4:5">
      <c r="D125" s="5"/>
      <c r="E125" s="5"/>
    </row>
    <row r="126" spans="4:5">
      <c r="D126" s="5"/>
      <c r="E126" s="5"/>
    </row>
    <row r="127" spans="4:5">
      <c r="D127" s="5"/>
      <c r="E127" s="5"/>
    </row>
    <row r="128" spans="4:5">
      <c r="D128" s="5"/>
      <c r="E128" s="5"/>
    </row>
    <row r="129" spans="4:5">
      <c r="D129" s="5"/>
      <c r="E129" s="5"/>
    </row>
    <row r="130" spans="4:5">
      <c r="D130" s="5"/>
      <c r="E130" s="5"/>
    </row>
    <row r="131" spans="4:5">
      <c r="D131" s="5"/>
      <c r="E131" s="5"/>
    </row>
    <row r="132" spans="4:5">
      <c r="D132" s="5"/>
      <c r="E132" s="5"/>
    </row>
    <row r="133" spans="4:5">
      <c r="D133" s="5"/>
      <c r="E133" s="5"/>
    </row>
    <row r="134" spans="4:5">
      <c r="D134" s="5"/>
      <c r="E134" s="5"/>
    </row>
    <row r="135" spans="4:5">
      <c r="D135" s="5"/>
      <c r="E135" s="5"/>
    </row>
    <row r="136" spans="4:5">
      <c r="D136" s="5"/>
      <c r="E136" s="5"/>
    </row>
    <row r="137" spans="4:5">
      <c r="D137" s="5"/>
      <c r="E137" s="5"/>
    </row>
    <row r="138" spans="4:5">
      <c r="D138" s="5"/>
      <c r="E138" s="5"/>
    </row>
    <row r="139" spans="4:5">
      <c r="D139" s="5"/>
      <c r="E139" s="5"/>
    </row>
    <row r="140" spans="4:5">
      <c r="D140" s="5"/>
      <c r="E140" s="5"/>
    </row>
    <row r="141" spans="4:5">
      <c r="D141" s="5"/>
      <c r="E141" s="5"/>
    </row>
    <row r="142" spans="4:5">
      <c r="D142" s="5"/>
      <c r="E142" s="5"/>
    </row>
    <row r="143" spans="4:5">
      <c r="D143" s="5"/>
      <c r="E143" s="5"/>
    </row>
    <row r="144" spans="4:5">
      <c r="D144" s="5"/>
      <c r="E144" s="5"/>
    </row>
    <row r="145" spans="4:5">
      <c r="D145" s="5"/>
      <c r="E145" s="5"/>
    </row>
    <row r="146" spans="4:5">
      <c r="D146" s="5"/>
      <c r="E146" s="5"/>
    </row>
    <row r="147" spans="4:5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5"/>
    </row>
    <row r="196" spans="4:5">
      <c r="D196" s="5"/>
      <c r="E196" s="5"/>
    </row>
    <row r="197" spans="4:5">
      <c r="D197" s="5"/>
      <c r="E197" s="17"/>
    </row>
    <row r="198" spans="4:5">
      <c r="D198" s="5"/>
      <c r="E198" s="17"/>
    </row>
    <row r="199" spans="4:5">
      <c r="D199" s="5"/>
      <c r="E199" s="17"/>
    </row>
    <row r="200" spans="4:5">
      <c r="D200" s="5"/>
      <c r="E200" s="17"/>
    </row>
    <row r="201" spans="4:5">
      <c r="D201" s="5"/>
      <c r="E201" s="17"/>
    </row>
    <row r="202" spans="4:5">
      <c r="D202" s="5"/>
      <c r="E202" s="17"/>
    </row>
    <row r="203" spans="4:5">
      <c r="D203" s="5"/>
      <c r="E203" s="17"/>
    </row>
    <row r="204" spans="4:5">
      <c r="D204" s="5"/>
      <c r="E204" s="17"/>
    </row>
  </sheetData>
  <autoFilter ref="A4:V13" xr:uid="{AAF62161-F939-4459-92E7-0A32CDFCA3F8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</autoFilter>
  <mergeCells count="148">
    <mergeCell ref="R31:R37"/>
    <mergeCell ref="S31:S37"/>
    <mergeCell ref="T31:T37"/>
    <mergeCell ref="U31:U37"/>
    <mergeCell ref="V15:V21"/>
    <mergeCell ref="R23:R29"/>
    <mergeCell ref="S23:S29"/>
    <mergeCell ref="T23:T29"/>
    <mergeCell ref="U23:U29"/>
    <mergeCell ref="V23:V29"/>
    <mergeCell ref="A86:F86"/>
    <mergeCell ref="G86:V86"/>
    <mergeCell ref="O5:U5"/>
    <mergeCell ref="R7:R13"/>
    <mergeCell ref="S7:S13"/>
    <mergeCell ref="T7:T13"/>
    <mergeCell ref="U7:U13"/>
    <mergeCell ref="I15:I21"/>
    <mergeCell ref="J15:J21"/>
    <mergeCell ref="K15:K21"/>
    <mergeCell ref="A83:F83"/>
    <mergeCell ref="G83:V83"/>
    <mergeCell ref="A84:F84"/>
    <mergeCell ref="G84:V84"/>
    <mergeCell ref="A85:F85"/>
    <mergeCell ref="G85:V85"/>
    <mergeCell ref="O71:O77"/>
    <mergeCell ref="V71:V77"/>
    <mergeCell ref="A81:F81"/>
    <mergeCell ref="G81:V81"/>
    <mergeCell ref="A82:F82"/>
    <mergeCell ref="G82:V82"/>
    <mergeCell ref="L15:L21"/>
    <mergeCell ref="M15:M21"/>
    <mergeCell ref="N15:N21"/>
    <mergeCell ref="O15:O21"/>
    <mergeCell ref="I71:I77"/>
    <mergeCell ref="J71:J77"/>
    <mergeCell ref="K71:K77"/>
    <mergeCell ref="L71:L77"/>
    <mergeCell ref="M71:M77"/>
    <mergeCell ref="N71:N77"/>
    <mergeCell ref="O55:O61"/>
    <mergeCell ref="O39:O45"/>
    <mergeCell ref="O23:O29"/>
    <mergeCell ref="I31:I37"/>
    <mergeCell ref="J31:J37"/>
    <mergeCell ref="K31:K37"/>
    <mergeCell ref="L31:L37"/>
    <mergeCell ref="M31:M37"/>
    <mergeCell ref="N31:N37"/>
    <mergeCell ref="O31:O37"/>
    <mergeCell ref="V55:V61"/>
    <mergeCell ref="I63:I69"/>
    <mergeCell ref="J63:J69"/>
    <mergeCell ref="K63:K69"/>
    <mergeCell ref="L63:L69"/>
    <mergeCell ref="M63:M69"/>
    <mergeCell ref="N63:N69"/>
    <mergeCell ref="O63:O69"/>
    <mergeCell ref="V63:V69"/>
    <mergeCell ref="I55:I61"/>
    <mergeCell ref="J55:J61"/>
    <mergeCell ref="K55:K61"/>
    <mergeCell ref="L55:L61"/>
    <mergeCell ref="M55:M61"/>
    <mergeCell ref="N55:N61"/>
    <mergeCell ref="S55:S61"/>
    <mergeCell ref="T55:T61"/>
    <mergeCell ref="U55:U61"/>
    <mergeCell ref="Q63:Q69"/>
    <mergeCell ref="Q55:Q61"/>
    <mergeCell ref="T63:T69"/>
    <mergeCell ref="U63:U69"/>
    <mergeCell ref="P63:P69"/>
    <mergeCell ref="R63:R69"/>
    <mergeCell ref="A4:I4"/>
    <mergeCell ref="A5:A6"/>
    <mergeCell ref="B5:D6"/>
    <mergeCell ref="E5:E6"/>
    <mergeCell ref="F5:G5"/>
    <mergeCell ref="I5:I6"/>
    <mergeCell ref="V31:V37"/>
    <mergeCell ref="I23:I29"/>
    <mergeCell ref="J23:J29"/>
    <mergeCell ref="K23:K29"/>
    <mergeCell ref="L23:L29"/>
    <mergeCell ref="M23:M29"/>
    <mergeCell ref="N23:N29"/>
    <mergeCell ref="V7:V13"/>
    <mergeCell ref="J5:L6"/>
    <mergeCell ref="M5:N5"/>
    <mergeCell ref="V5:V6"/>
    <mergeCell ref="I7:I13"/>
    <mergeCell ref="J7:J13"/>
    <mergeCell ref="K7:K13"/>
    <mergeCell ref="L7:L13"/>
    <mergeCell ref="M7:M13"/>
    <mergeCell ref="N7:N13"/>
    <mergeCell ref="O7:O13"/>
    <mergeCell ref="V39:V45"/>
    <mergeCell ref="I47:I53"/>
    <mergeCell ref="J47:J53"/>
    <mergeCell ref="K47:K53"/>
    <mergeCell ref="L47:L53"/>
    <mergeCell ref="M47:M53"/>
    <mergeCell ref="N47:N53"/>
    <mergeCell ref="O47:O53"/>
    <mergeCell ref="V47:V53"/>
    <mergeCell ref="I39:I45"/>
    <mergeCell ref="J39:J45"/>
    <mergeCell ref="K39:K45"/>
    <mergeCell ref="L39:L45"/>
    <mergeCell ref="M39:M45"/>
    <mergeCell ref="N39:N45"/>
    <mergeCell ref="R39:R45"/>
    <mergeCell ref="S39:S45"/>
    <mergeCell ref="T39:T45"/>
    <mergeCell ref="U39:U45"/>
    <mergeCell ref="Q39:Q45"/>
    <mergeCell ref="Q47:Q53"/>
    <mergeCell ref="R47:R53"/>
    <mergeCell ref="S47:S53"/>
    <mergeCell ref="T47:T53"/>
    <mergeCell ref="P71:P77"/>
    <mergeCell ref="T15:T21"/>
    <mergeCell ref="U15:U21"/>
    <mergeCell ref="P7:P13"/>
    <mergeCell ref="P31:P37"/>
    <mergeCell ref="P15:P21"/>
    <mergeCell ref="P23:P29"/>
    <mergeCell ref="P39:P45"/>
    <mergeCell ref="P47:P53"/>
    <mergeCell ref="P55:P61"/>
    <mergeCell ref="Q71:Q77"/>
    <mergeCell ref="Q7:Q13"/>
    <mergeCell ref="Q15:Q21"/>
    <mergeCell ref="Q23:Q29"/>
    <mergeCell ref="Q31:Q37"/>
    <mergeCell ref="S63:S69"/>
    <mergeCell ref="R71:R77"/>
    <mergeCell ref="S71:S77"/>
    <mergeCell ref="R15:R21"/>
    <mergeCell ref="S15:S21"/>
    <mergeCell ref="T71:T77"/>
    <mergeCell ref="U71:U77"/>
    <mergeCell ref="U47:U53"/>
    <mergeCell ref="R55:R61"/>
  </mergeCells>
  <hyperlinks>
    <hyperlink ref="A96" r:id="rId1" xr:uid="{48AB475A-907C-4BEE-8983-9EA359C26C00}"/>
    <hyperlink ref="A93" r:id="rId2" xr:uid="{3B7E8CC3-88DA-4E49-8529-8F020DCC9FD5}"/>
    <hyperlink ref="H96" r:id="rId3" xr:uid="{85443F7C-3AA9-481B-AA3E-66C4D843AA6C}"/>
    <hyperlink ref="H93" r:id="rId4" xr:uid="{6386D1F6-5F71-461D-BBF1-584A92C04C96}"/>
  </hyperlinks>
  <pageMargins left="0.7" right="0.7" top="0.75" bottom="0.75" header="0.3" footer="0.3"/>
  <pageSetup orientation="portrait" r:id="rId5"/>
  <headerFooter>
    <oddFooter>&amp;L&amp;1#&amp;"Calibri"&amp;10 Sensitivity: Internal</oddFooter>
  </headerFooter>
  <ignoredErrors>
    <ignoredError sqref="E71 E73:E74 E72 G71:H71 G73:H74 G72:H72 E76:E77 G75:H77" evalError="1"/>
  </ignoredErrors>
  <drawing r:id="rId6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56BB0-B915-4F21-92F4-AB35F14CC1D6}">
  <dimension ref="A1:BF203"/>
  <sheetViews>
    <sheetView topLeftCell="A37" workbookViewId="0">
      <selection activeCell="D77" sqref="D77"/>
    </sheetView>
  </sheetViews>
  <sheetFormatPr defaultRowHeight="15"/>
  <cols>
    <col min="1" max="1" width="52.42578125" customWidth="1"/>
    <col min="9" max="9" width="32" customWidth="1"/>
    <col min="15" max="15" width="12.5703125" customWidth="1"/>
    <col min="16" max="16" width="61.28515625" customWidth="1"/>
  </cols>
  <sheetData>
    <row r="1" spans="1:58" ht="24.75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</row>
    <row r="2" spans="1:58" ht="24.75">
      <c r="A2" s="4" t="s">
        <v>148</v>
      </c>
      <c r="B2" s="3" t="s">
        <v>144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"/>
      <c r="R2" s="2"/>
      <c r="S2" s="2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</row>
    <row r="3" spans="1:58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  <c r="R3" s="2"/>
      <c r="S3" s="2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</row>
    <row r="4" spans="1:58" ht="24.75">
      <c r="A4" s="1122" t="s">
        <v>675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>
        <v>50</v>
      </c>
      <c r="P4" s="8"/>
      <c r="Q4" s="2"/>
      <c r="R4" s="2"/>
      <c r="S4" s="2"/>
    </row>
    <row r="5" spans="1:58" ht="27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597</v>
      </c>
      <c r="J5" s="1139" t="s">
        <v>152</v>
      </c>
      <c r="K5" s="1129"/>
      <c r="L5" s="1130"/>
      <c r="M5" s="1136" t="s">
        <v>154</v>
      </c>
      <c r="N5" s="1137"/>
      <c r="O5" s="50" t="s">
        <v>156</v>
      </c>
      <c r="P5" s="1359" t="s">
        <v>157</v>
      </c>
      <c r="Q5" s="18"/>
      <c r="R5" s="18"/>
      <c r="S5" s="18"/>
    </row>
    <row r="6" spans="1:58" ht="24.75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8"/>
      <c r="J6" s="1140"/>
      <c r="K6" s="1141"/>
      <c r="L6" s="1142"/>
      <c r="M6" s="9" t="s">
        <v>158</v>
      </c>
      <c r="N6" s="9" t="s">
        <v>159</v>
      </c>
      <c r="O6" s="828" t="s">
        <v>145</v>
      </c>
      <c r="P6" s="1118"/>
      <c r="Q6" s="2"/>
      <c r="R6" s="2"/>
      <c r="S6" s="2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</row>
    <row r="7" spans="1:58">
      <c r="A7" s="447" t="s">
        <v>188</v>
      </c>
      <c r="B7" s="282" t="s">
        <v>168</v>
      </c>
      <c r="C7" s="282">
        <v>440</v>
      </c>
      <c r="D7" s="282" t="s">
        <v>169</v>
      </c>
      <c r="E7" s="71" t="s">
        <v>170</v>
      </c>
      <c r="F7" s="70">
        <v>45564</v>
      </c>
      <c r="G7" s="71">
        <f t="shared" ref="G7:G13" si="0">F7+1</f>
        <v>45565</v>
      </c>
      <c r="H7" s="70">
        <f>F7+4</f>
        <v>45568</v>
      </c>
      <c r="I7" s="1677" t="s">
        <v>676</v>
      </c>
      <c r="J7" s="1540" t="s">
        <v>677</v>
      </c>
      <c r="K7" s="1543">
        <v>439</v>
      </c>
      <c r="L7" s="1546" t="s">
        <v>179</v>
      </c>
      <c r="M7" s="1681">
        <v>45573</v>
      </c>
      <c r="N7" s="1681">
        <f>M7+1</f>
        <v>45574</v>
      </c>
      <c r="O7" s="1571">
        <f>M7+20</f>
        <v>45593</v>
      </c>
      <c r="P7" s="1684" t="s">
        <v>678</v>
      </c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</row>
    <row r="8" spans="1:58">
      <c r="A8" s="448" t="s">
        <v>601</v>
      </c>
      <c r="B8" s="393" t="s">
        <v>168</v>
      </c>
      <c r="C8" s="393">
        <v>440</v>
      </c>
      <c r="D8" s="393" t="s">
        <v>169</v>
      </c>
      <c r="E8" s="77" t="s">
        <v>176</v>
      </c>
      <c r="F8" s="78">
        <v>45567</v>
      </c>
      <c r="G8" s="79">
        <f t="shared" si="0"/>
        <v>45568</v>
      </c>
      <c r="H8" s="78">
        <f>F8+1</f>
        <v>45568</v>
      </c>
      <c r="I8" s="1678"/>
      <c r="J8" s="1541"/>
      <c r="K8" s="1544"/>
      <c r="L8" s="1547"/>
      <c r="M8" s="1682"/>
      <c r="N8" s="1682"/>
      <c r="O8" s="1572"/>
      <c r="P8" s="136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</row>
    <row r="9" spans="1:58">
      <c r="A9" s="449" t="s">
        <v>177</v>
      </c>
      <c r="B9" s="439" t="s">
        <v>178</v>
      </c>
      <c r="C9" s="439">
        <v>437</v>
      </c>
      <c r="D9" s="439" t="s">
        <v>179</v>
      </c>
      <c r="E9" s="409" t="s">
        <v>180</v>
      </c>
      <c r="F9" s="410">
        <v>45564</v>
      </c>
      <c r="G9" s="411">
        <f t="shared" si="0"/>
        <v>45565</v>
      </c>
      <c r="H9" s="410">
        <f>F9+4</f>
        <v>45568</v>
      </c>
      <c r="I9" s="1678"/>
      <c r="J9" s="1541"/>
      <c r="K9" s="1544"/>
      <c r="L9" s="1547"/>
      <c r="M9" s="1682"/>
      <c r="N9" s="1682"/>
      <c r="O9" s="1572"/>
      <c r="P9" s="1362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</row>
    <row r="10" spans="1:58">
      <c r="A10" s="494" t="s">
        <v>602</v>
      </c>
      <c r="B10" s="439" t="s">
        <v>182</v>
      </c>
      <c r="C10" s="439">
        <v>438</v>
      </c>
      <c r="D10" s="439" t="s">
        <v>179</v>
      </c>
      <c r="E10" s="88" t="s">
        <v>180</v>
      </c>
      <c r="F10" s="89">
        <v>45565</v>
      </c>
      <c r="G10" s="90">
        <f t="shared" si="0"/>
        <v>45566</v>
      </c>
      <c r="H10" s="89">
        <f>F10+2</f>
        <v>45567</v>
      </c>
      <c r="I10" s="1678"/>
      <c r="J10" s="1541"/>
      <c r="K10" s="1544"/>
      <c r="L10" s="1547"/>
      <c r="M10" s="1682"/>
      <c r="N10" s="1682"/>
      <c r="O10" s="1572"/>
      <c r="P10" s="136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</row>
    <row r="11" spans="1:58">
      <c r="A11" s="449" t="s">
        <v>198</v>
      </c>
      <c r="B11" s="439" t="s">
        <v>184</v>
      </c>
      <c r="C11" s="439">
        <v>440</v>
      </c>
      <c r="D11" s="439" t="s">
        <v>169</v>
      </c>
      <c r="E11" s="88" t="s">
        <v>180</v>
      </c>
      <c r="F11" s="89">
        <v>45569</v>
      </c>
      <c r="G11" s="90">
        <f t="shared" si="0"/>
        <v>45570</v>
      </c>
      <c r="H11" s="89">
        <f>F11+2</f>
        <v>45571</v>
      </c>
      <c r="I11" s="1678"/>
      <c r="J11" s="1541"/>
      <c r="K11" s="1544"/>
      <c r="L11" s="1547"/>
      <c r="M11" s="1682"/>
      <c r="N11" s="1682"/>
      <c r="O11" s="1572"/>
      <c r="P11" s="136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</row>
    <row r="12" spans="1:58">
      <c r="A12" s="450" t="s">
        <v>193</v>
      </c>
      <c r="B12" s="440" t="s">
        <v>186</v>
      </c>
      <c r="C12" s="440">
        <v>440</v>
      </c>
      <c r="D12" s="440" t="s">
        <v>169</v>
      </c>
      <c r="E12" s="95" t="s">
        <v>187</v>
      </c>
      <c r="F12" s="96">
        <v>45565</v>
      </c>
      <c r="G12" s="97">
        <f t="shared" si="0"/>
        <v>45566</v>
      </c>
      <c r="H12" s="96">
        <f>F12+1</f>
        <v>45566</v>
      </c>
      <c r="I12" s="1678"/>
      <c r="J12" s="1541"/>
      <c r="K12" s="1544"/>
      <c r="L12" s="1547"/>
      <c r="M12" s="1682"/>
      <c r="N12" s="1682"/>
      <c r="O12" s="1572"/>
      <c r="P12" s="136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</row>
    <row r="13" spans="1:58">
      <c r="A13" s="451" t="s">
        <v>177</v>
      </c>
      <c r="B13" s="440" t="s">
        <v>178</v>
      </c>
      <c r="C13" s="440">
        <v>437</v>
      </c>
      <c r="D13" s="440" t="s">
        <v>179</v>
      </c>
      <c r="E13" s="357" t="s">
        <v>187</v>
      </c>
      <c r="F13" s="102">
        <v>45567</v>
      </c>
      <c r="G13" s="103">
        <f t="shared" si="0"/>
        <v>45568</v>
      </c>
      <c r="H13" s="102">
        <f>F13+1</f>
        <v>45568</v>
      </c>
      <c r="I13" s="1679"/>
      <c r="J13" s="1687"/>
      <c r="K13" s="1685"/>
      <c r="L13" s="1686"/>
      <c r="M13" s="1683"/>
      <c r="N13" s="1683"/>
      <c r="O13" s="1573"/>
      <c r="P13" s="1363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</row>
    <row r="14" spans="1:58">
      <c r="A14" s="62"/>
      <c r="B14" s="798"/>
      <c r="C14" s="798"/>
      <c r="D14" s="801"/>
      <c r="E14" s="802"/>
      <c r="F14" s="446"/>
      <c r="G14" s="446"/>
      <c r="H14" s="446"/>
      <c r="I14" s="38"/>
      <c r="J14" s="63"/>
      <c r="K14" s="63"/>
      <c r="L14" s="63"/>
      <c r="M14" s="64"/>
      <c r="N14" s="64"/>
      <c r="O14" s="64"/>
      <c r="P14" s="61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</row>
    <row r="15" spans="1:58">
      <c r="A15" s="447" t="s">
        <v>603</v>
      </c>
      <c r="B15" s="829" t="s">
        <v>168</v>
      </c>
      <c r="C15" s="830">
        <f>C7+1</f>
        <v>441</v>
      </c>
      <c r="D15" s="830" t="s">
        <v>169</v>
      </c>
      <c r="E15" s="776" t="s">
        <v>170</v>
      </c>
      <c r="F15" s="437">
        <f>F7+7</f>
        <v>45571</v>
      </c>
      <c r="G15" s="438">
        <f>F15+1</f>
        <v>45572</v>
      </c>
      <c r="H15" s="777">
        <f>F15+4</f>
        <v>45575</v>
      </c>
      <c r="I15" s="1677" t="s">
        <v>679</v>
      </c>
      <c r="J15" s="1540" t="s">
        <v>677</v>
      </c>
      <c r="K15" s="1543">
        <f>K7+1</f>
        <v>440</v>
      </c>
      <c r="L15" s="1546" t="s">
        <v>179</v>
      </c>
      <c r="M15" s="1681">
        <f>SUM(M7+7)</f>
        <v>45580</v>
      </c>
      <c r="N15" s="1681">
        <f>M15+1</f>
        <v>45581</v>
      </c>
      <c r="O15" s="1571">
        <f>M15+20</f>
        <v>45600</v>
      </c>
      <c r="P15" s="1684" t="s">
        <v>678</v>
      </c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</row>
    <row r="16" spans="1:58">
      <c r="A16" s="448" t="s">
        <v>194</v>
      </c>
      <c r="B16" s="728" t="s">
        <v>168</v>
      </c>
      <c r="C16" s="728">
        <f>C8+1</f>
        <v>441</v>
      </c>
      <c r="D16" s="728" t="s">
        <v>169</v>
      </c>
      <c r="E16" s="742" t="s">
        <v>176</v>
      </c>
      <c r="F16" s="78">
        <f>F8+7</f>
        <v>45574</v>
      </c>
      <c r="G16" s="79">
        <f t="shared" ref="G16:G21" si="1">F16+1</f>
        <v>45575</v>
      </c>
      <c r="H16" s="80">
        <f>F16+1</f>
        <v>45575</v>
      </c>
      <c r="I16" s="1678"/>
      <c r="J16" s="1541"/>
      <c r="K16" s="1544"/>
      <c r="L16" s="1547"/>
      <c r="M16" s="1682"/>
      <c r="N16" s="1682"/>
      <c r="O16" s="1572"/>
      <c r="P16" s="136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</row>
    <row r="17" spans="1:58">
      <c r="A17" s="449" t="s">
        <v>196</v>
      </c>
      <c r="B17" s="439" t="s">
        <v>178</v>
      </c>
      <c r="C17" s="439">
        <f>C9+1</f>
        <v>438</v>
      </c>
      <c r="D17" s="439" t="s">
        <v>179</v>
      </c>
      <c r="E17" s="88" t="s">
        <v>180</v>
      </c>
      <c r="F17" s="89">
        <f>F9+7</f>
        <v>45571</v>
      </c>
      <c r="G17" s="90">
        <f t="shared" si="1"/>
        <v>45572</v>
      </c>
      <c r="H17" s="91">
        <f>F17+4</f>
        <v>45575</v>
      </c>
      <c r="I17" s="1678"/>
      <c r="J17" s="1541"/>
      <c r="K17" s="1544"/>
      <c r="L17" s="1547"/>
      <c r="M17" s="1682"/>
      <c r="N17" s="1682"/>
      <c r="O17" s="1572"/>
      <c r="P17" s="136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</row>
    <row r="18" spans="1:58">
      <c r="A18" s="494" t="s">
        <v>606</v>
      </c>
      <c r="B18" s="393" t="s">
        <v>182</v>
      </c>
      <c r="C18" s="393">
        <f>C10+1</f>
        <v>439</v>
      </c>
      <c r="D18" s="393" t="s">
        <v>179</v>
      </c>
      <c r="E18" s="88" t="s">
        <v>180</v>
      </c>
      <c r="F18" s="89">
        <f>F10+7</f>
        <v>45572</v>
      </c>
      <c r="G18" s="90">
        <f t="shared" si="1"/>
        <v>45573</v>
      </c>
      <c r="H18" s="91">
        <f>F18+2</f>
        <v>45574</v>
      </c>
      <c r="I18" s="1678"/>
      <c r="J18" s="1541"/>
      <c r="K18" s="1544"/>
      <c r="L18" s="1547"/>
      <c r="M18" s="1682"/>
      <c r="N18" s="1682"/>
      <c r="O18" s="1572"/>
      <c r="P18" s="136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</row>
    <row r="19" spans="1:58">
      <c r="A19" s="449" t="s">
        <v>512</v>
      </c>
      <c r="B19" s="439" t="s">
        <v>184</v>
      </c>
      <c r="C19" s="439">
        <f>C11+1</f>
        <v>441</v>
      </c>
      <c r="D19" s="439" t="s">
        <v>169</v>
      </c>
      <c r="E19" s="88" t="s">
        <v>180</v>
      </c>
      <c r="F19" s="89">
        <f>F11+7</f>
        <v>45576</v>
      </c>
      <c r="G19" s="90">
        <f t="shared" si="1"/>
        <v>45577</v>
      </c>
      <c r="H19" s="89">
        <f>F19+2</f>
        <v>45578</v>
      </c>
      <c r="I19" s="1678"/>
      <c r="J19" s="1541"/>
      <c r="K19" s="1544"/>
      <c r="L19" s="1547"/>
      <c r="M19" s="1682"/>
      <c r="N19" s="1682"/>
      <c r="O19" s="1572"/>
      <c r="P19" s="136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</row>
    <row r="20" spans="1:58">
      <c r="A20" s="450" t="s">
        <v>199</v>
      </c>
      <c r="B20" s="440" t="s">
        <v>186</v>
      </c>
      <c r="C20" s="440">
        <f>C12+1</f>
        <v>441</v>
      </c>
      <c r="D20" s="440" t="s">
        <v>169</v>
      </c>
      <c r="E20" s="95" t="s">
        <v>187</v>
      </c>
      <c r="F20" s="96">
        <f>F12+7</f>
        <v>45572</v>
      </c>
      <c r="G20" s="97">
        <f t="shared" si="1"/>
        <v>45573</v>
      </c>
      <c r="H20" s="98">
        <f>F20+1</f>
        <v>45573</v>
      </c>
      <c r="I20" s="1678"/>
      <c r="J20" s="1541"/>
      <c r="K20" s="1544"/>
      <c r="L20" s="1547"/>
      <c r="M20" s="1682"/>
      <c r="N20" s="1682"/>
      <c r="O20" s="1572"/>
      <c r="P20" s="136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</row>
    <row r="21" spans="1:58">
      <c r="A21" s="451" t="s">
        <v>211</v>
      </c>
      <c r="B21" s="440" t="s">
        <v>184</v>
      </c>
      <c r="C21" s="440">
        <v>440</v>
      </c>
      <c r="D21" s="440" t="s">
        <v>201</v>
      </c>
      <c r="E21" s="357" t="s">
        <v>187</v>
      </c>
      <c r="F21" s="102">
        <f>F13+7</f>
        <v>45574</v>
      </c>
      <c r="G21" s="103">
        <f t="shared" si="1"/>
        <v>45575</v>
      </c>
      <c r="H21" s="281">
        <f>F21+1</f>
        <v>45575</v>
      </c>
      <c r="I21" s="1679"/>
      <c r="J21" s="1542"/>
      <c r="K21" s="1685"/>
      <c r="L21" s="1686"/>
      <c r="M21" s="1683"/>
      <c r="N21" s="1683"/>
      <c r="O21" s="1573"/>
      <c r="P21" s="1363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</row>
    <row r="22" spans="1:58">
      <c r="A22" s="62"/>
      <c r="B22" s="360"/>
      <c r="C22" s="360"/>
      <c r="D22" s="361"/>
      <c r="E22" s="40"/>
      <c r="F22" s="39"/>
      <c r="G22" s="39"/>
      <c r="H22" s="39"/>
      <c r="I22" s="38"/>
      <c r="J22" s="63"/>
      <c r="K22" s="63"/>
      <c r="L22" s="63"/>
      <c r="M22" s="64"/>
      <c r="N22" s="64"/>
      <c r="O22" s="64"/>
      <c r="P22" s="61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</row>
    <row r="23" spans="1:58">
      <c r="A23" s="447" t="s">
        <v>202</v>
      </c>
      <c r="B23" s="282" t="s">
        <v>168</v>
      </c>
      <c r="C23" s="282">
        <f>C15+1</f>
        <v>442</v>
      </c>
      <c r="D23" s="282" t="s">
        <v>169</v>
      </c>
      <c r="E23" s="69" t="s">
        <v>170</v>
      </c>
      <c r="F23" s="70">
        <f>F15+7</f>
        <v>45578</v>
      </c>
      <c r="G23" s="71">
        <f t="shared" ref="G23:G29" si="2">F23+1</f>
        <v>45579</v>
      </c>
      <c r="H23" s="72">
        <f>F23+4</f>
        <v>45582</v>
      </c>
      <c r="I23" s="1677" t="s">
        <v>680</v>
      </c>
      <c r="J23" s="1540" t="s">
        <v>677</v>
      </c>
      <c r="K23" s="1543">
        <f>K15+1</f>
        <v>441</v>
      </c>
      <c r="L23" s="1546" t="s">
        <v>179</v>
      </c>
      <c r="M23" s="1681">
        <f>SUM(M15+7)</f>
        <v>45587</v>
      </c>
      <c r="N23" s="1681">
        <f>M23+1</f>
        <v>45588</v>
      </c>
      <c r="O23" s="1571">
        <f>M23+20</f>
        <v>45607</v>
      </c>
      <c r="P23" s="1684" t="s">
        <v>678</v>
      </c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</row>
    <row r="24" spans="1:58">
      <c r="A24" s="448" t="s">
        <v>202</v>
      </c>
      <c r="B24" s="331" t="s">
        <v>168</v>
      </c>
      <c r="C24" s="331">
        <f>C16+1</f>
        <v>442</v>
      </c>
      <c r="D24" s="331" t="s">
        <v>169</v>
      </c>
      <c r="E24" s="77" t="s">
        <v>176</v>
      </c>
      <c r="F24" s="78">
        <f>F16+7</f>
        <v>45581</v>
      </c>
      <c r="G24" s="79">
        <f t="shared" si="2"/>
        <v>45582</v>
      </c>
      <c r="H24" s="80">
        <f>F24+1</f>
        <v>45582</v>
      </c>
      <c r="I24" s="1678"/>
      <c r="J24" s="1541"/>
      <c r="K24" s="1544"/>
      <c r="L24" s="1547"/>
      <c r="M24" s="1682"/>
      <c r="N24" s="1682"/>
      <c r="O24" s="1572"/>
      <c r="P24" s="136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</row>
    <row r="25" spans="1:58">
      <c r="A25" s="449" t="s">
        <v>203</v>
      </c>
      <c r="B25" s="439" t="s">
        <v>178</v>
      </c>
      <c r="C25" s="439">
        <f>C17+1</f>
        <v>439</v>
      </c>
      <c r="D25" s="439" t="s">
        <v>179</v>
      </c>
      <c r="E25" s="88" t="s">
        <v>180</v>
      </c>
      <c r="F25" s="89">
        <f>F17+7</f>
        <v>45578</v>
      </c>
      <c r="G25" s="90">
        <f t="shared" si="2"/>
        <v>45579</v>
      </c>
      <c r="H25" s="91">
        <f>F25+4</f>
        <v>45582</v>
      </c>
      <c r="I25" s="1678"/>
      <c r="J25" s="1541"/>
      <c r="K25" s="1544"/>
      <c r="L25" s="1547"/>
      <c r="M25" s="1682"/>
      <c r="N25" s="1682"/>
      <c r="O25" s="1572"/>
      <c r="P25" s="136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</row>
    <row r="26" spans="1:58">
      <c r="A26" s="494" t="s">
        <v>608</v>
      </c>
      <c r="B26" s="439" t="s">
        <v>182</v>
      </c>
      <c r="C26" s="439">
        <f>C18+1</f>
        <v>440</v>
      </c>
      <c r="D26" s="439" t="s">
        <v>179</v>
      </c>
      <c r="E26" s="88" t="s">
        <v>180</v>
      </c>
      <c r="F26" s="89">
        <f>F18+7</f>
        <v>45579</v>
      </c>
      <c r="G26" s="90">
        <f t="shared" si="2"/>
        <v>45580</v>
      </c>
      <c r="H26" s="91">
        <f>F26+2</f>
        <v>45581</v>
      </c>
      <c r="I26" s="1678"/>
      <c r="J26" s="1541"/>
      <c r="K26" s="1544"/>
      <c r="L26" s="1547"/>
      <c r="M26" s="1682"/>
      <c r="N26" s="1682"/>
      <c r="O26" s="1572"/>
      <c r="P26" s="136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</row>
    <row r="27" spans="1:58">
      <c r="A27" s="449" t="s">
        <v>219</v>
      </c>
      <c r="B27" s="439" t="s">
        <v>184</v>
      </c>
      <c r="C27" s="439">
        <f>C19+1</f>
        <v>442</v>
      </c>
      <c r="D27" s="439" t="s">
        <v>169</v>
      </c>
      <c r="E27" s="88" t="s">
        <v>180</v>
      </c>
      <c r="F27" s="89">
        <f>F19+7</f>
        <v>45583</v>
      </c>
      <c r="G27" s="90">
        <f t="shared" si="2"/>
        <v>45584</v>
      </c>
      <c r="H27" s="89">
        <f>F27+2</f>
        <v>45585</v>
      </c>
      <c r="I27" s="1678"/>
      <c r="J27" s="1541"/>
      <c r="K27" s="1544"/>
      <c r="L27" s="1547"/>
      <c r="M27" s="1682"/>
      <c r="N27" s="1682"/>
      <c r="O27" s="1572"/>
      <c r="P27" s="136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</row>
    <row r="28" spans="1:58">
      <c r="A28" s="450" t="s">
        <v>233</v>
      </c>
      <c r="B28" s="440" t="s">
        <v>186</v>
      </c>
      <c r="C28" s="440">
        <f>C20+1</f>
        <v>442</v>
      </c>
      <c r="D28" s="440" t="s">
        <v>169</v>
      </c>
      <c r="E28" s="95" t="s">
        <v>187</v>
      </c>
      <c r="F28" s="96">
        <f>F20+7</f>
        <v>45579</v>
      </c>
      <c r="G28" s="97">
        <f t="shared" si="2"/>
        <v>45580</v>
      </c>
      <c r="H28" s="98">
        <f>F28+1</f>
        <v>45580</v>
      </c>
      <c r="I28" s="1678"/>
      <c r="J28" s="1541"/>
      <c r="K28" s="1544"/>
      <c r="L28" s="1547"/>
      <c r="M28" s="1682"/>
      <c r="N28" s="1682"/>
      <c r="O28" s="1572"/>
      <c r="P28" s="136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</row>
    <row r="29" spans="1:58">
      <c r="A29" s="451" t="s">
        <v>198</v>
      </c>
      <c r="B29" s="440" t="s">
        <v>184</v>
      </c>
      <c r="C29" s="440">
        <f>C21+1</f>
        <v>441</v>
      </c>
      <c r="D29" s="440" t="s">
        <v>201</v>
      </c>
      <c r="E29" s="357" t="s">
        <v>187</v>
      </c>
      <c r="F29" s="102">
        <f>F21+7</f>
        <v>45581</v>
      </c>
      <c r="G29" s="103">
        <f t="shared" si="2"/>
        <v>45582</v>
      </c>
      <c r="H29" s="281">
        <f>F29+1</f>
        <v>45582</v>
      </c>
      <c r="I29" s="1679"/>
      <c r="J29" s="1542"/>
      <c r="K29" s="1685"/>
      <c r="L29" s="1686"/>
      <c r="M29" s="1683"/>
      <c r="N29" s="1683"/>
      <c r="O29" s="1573"/>
      <c r="P29" s="1363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</row>
    <row r="30" spans="1:58">
      <c r="A30" s="62"/>
      <c r="B30" s="360"/>
      <c r="C30" s="360"/>
      <c r="D30" s="361"/>
      <c r="E30" s="40"/>
      <c r="F30" s="39"/>
      <c r="G30" s="39"/>
      <c r="H30" s="39"/>
      <c r="I30" s="38"/>
      <c r="J30" s="63"/>
      <c r="K30" s="63"/>
      <c r="L30" s="63"/>
      <c r="M30" s="64"/>
      <c r="N30" s="64"/>
      <c r="O30" s="64"/>
      <c r="P30" s="61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</row>
    <row r="31" spans="1:58">
      <c r="A31" s="447" t="s">
        <v>207</v>
      </c>
      <c r="B31" s="282" t="s">
        <v>168</v>
      </c>
      <c r="C31" s="282">
        <f>C23+1</f>
        <v>443</v>
      </c>
      <c r="D31" s="282" t="s">
        <v>169</v>
      </c>
      <c r="E31" s="69" t="s">
        <v>170</v>
      </c>
      <c r="F31" s="70">
        <f>F23+7</f>
        <v>45585</v>
      </c>
      <c r="G31" s="71">
        <f t="shared" ref="G31:G37" si="3">F31+1</f>
        <v>45586</v>
      </c>
      <c r="H31" s="70">
        <f>F31+4</f>
        <v>45589</v>
      </c>
      <c r="I31" s="1677" t="s">
        <v>681</v>
      </c>
      <c r="J31" s="1543" t="s">
        <v>677</v>
      </c>
      <c r="K31" s="1543">
        <f>K23+1</f>
        <v>442</v>
      </c>
      <c r="L31" s="1546" t="s">
        <v>179</v>
      </c>
      <c r="M31" s="1356">
        <f>SUM(M23+7)</f>
        <v>45594</v>
      </c>
      <c r="N31" s="1356">
        <f>M31+1</f>
        <v>45595</v>
      </c>
      <c r="O31" s="1351">
        <f>M31+20</f>
        <v>45614</v>
      </c>
      <c r="P31" s="1684" t="s">
        <v>678</v>
      </c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</row>
    <row r="32" spans="1:58">
      <c r="A32" s="448" t="s">
        <v>207</v>
      </c>
      <c r="B32" s="331" t="s">
        <v>168</v>
      </c>
      <c r="C32" s="331">
        <f>C24+1</f>
        <v>443</v>
      </c>
      <c r="D32" s="331" t="s">
        <v>169</v>
      </c>
      <c r="E32" s="77" t="s">
        <v>176</v>
      </c>
      <c r="F32" s="78">
        <f>F24+7</f>
        <v>45588</v>
      </c>
      <c r="G32" s="79">
        <f t="shared" si="3"/>
        <v>45589</v>
      </c>
      <c r="H32" s="78">
        <f>F32+1</f>
        <v>45589</v>
      </c>
      <c r="I32" s="1678"/>
      <c r="J32" s="1544"/>
      <c r="K32" s="1544"/>
      <c r="L32" s="1547"/>
      <c r="M32" s="1357"/>
      <c r="N32" s="1357"/>
      <c r="O32" s="1352"/>
      <c r="P32" s="136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</row>
    <row r="33" spans="1:58">
      <c r="A33" s="449" t="s">
        <v>604</v>
      </c>
      <c r="B33" s="439" t="s">
        <v>178</v>
      </c>
      <c r="C33" s="439">
        <f>C25+1</f>
        <v>440</v>
      </c>
      <c r="D33" s="439" t="s">
        <v>179</v>
      </c>
      <c r="E33" s="333" t="s">
        <v>180</v>
      </c>
      <c r="F33" s="334">
        <f>F25+7</f>
        <v>45585</v>
      </c>
      <c r="G33" s="335">
        <f t="shared" si="3"/>
        <v>45586</v>
      </c>
      <c r="H33" s="334">
        <f>F33+4</f>
        <v>45589</v>
      </c>
      <c r="I33" s="1678"/>
      <c r="J33" s="1544"/>
      <c r="K33" s="1544"/>
      <c r="L33" s="1547"/>
      <c r="M33" s="1357"/>
      <c r="N33" s="1357"/>
      <c r="O33" s="1352"/>
      <c r="P33" s="136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</row>
    <row r="34" spans="1:58">
      <c r="A34" s="494" t="s">
        <v>610</v>
      </c>
      <c r="B34" s="439" t="s">
        <v>182</v>
      </c>
      <c r="C34" s="439">
        <f>C26+1</f>
        <v>441</v>
      </c>
      <c r="D34" s="439" t="s">
        <v>179</v>
      </c>
      <c r="E34" s="88" t="s">
        <v>180</v>
      </c>
      <c r="F34" s="89">
        <f>F26+7</f>
        <v>45586</v>
      </c>
      <c r="G34" s="90">
        <f t="shared" si="3"/>
        <v>45587</v>
      </c>
      <c r="H34" s="89">
        <f>F34+2</f>
        <v>45588</v>
      </c>
      <c r="I34" s="1678"/>
      <c r="J34" s="1544"/>
      <c r="K34" s="1544"/>
      <c r="L34" s="1547"/>
      <c r="M34" s="1357"/>
      <c r="N34" s="1357"/>
      <c r="O34" s="1352"/>
      <c r="P34" s="136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</row>
    <row r="35" spans="1:58">
      <c r="A35" s="449" t="s">
        <v>224</v>
      </c>
      <c r="B35" s="439" t="s">
        <v>184</v>
      </c>
      <c r="C35" s="439">
        <f>C27+1</f>
        <v>443</v>
      </c>
      <c r="D35" s="439" t="s">
        <v>169</v>
      </c>
      <c r="E35" s="88" t="s">
        <v>180</v>
      </c>
      <c r="F35" s="89">
        <f>F27+7</f>
        <v>45590</v>
      </c>
      <c r="G35" s="90">
        <f t="shared" si="3"/>
        <v>45591</v>
      </c>
      <c r="H35" s="89">
        <f>F35+2</f>
        <v>45592</v>
      </c>
      <c r="I35" s="1678"/>
      <c r="J35" s="1544"/>
      <c r="K35" s="1544"/>
      <c r="L35" s="1547"/>
      <c r="M35" s="1357"/>
      <c r="N35" s="1357"/>
      <c r="O35" s="1352"/>
      <c r="P35" s="136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</row>
    <row r="36" spans="1:58">
      <c r="A36" s="450" t="s">
        <v>611</v>
      </c>
      <c r="B36" s="440" t="s">
        <v>186</v>
      </c>
      <c r="C36" s="440">
        <f>C28+1</f>
        <v>443</v>
      </c>
      <c r="D36" s="440" t="s">
        <v>169</v>
      </c>
      <c r="E36" s="95" t="s">
        <v>187</v>
      </c>
      <c r="F36" s="96">
        <f>F28+7</f>
        <v>45586</v>
      </c>
      <c r="G36" s="97">
        <f t="shared" si="3"/>
        <v>45587</v>
      </c>
      <c r="H36" s="96">
        <f>F36+1</f>
        <v>45587</v>
      </c>
      <c r="I36" s="1678"/>
      <c r="J36" s="1544"/>
      <c r="K36" s="1544"/>
      <c r="L36" s="1547"/>
      <c r="M36" s="1357"/>
      <c r="N36" s="1357"/>
      <c r="O36" s="1352"/>
      <c r="P36" s="136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</row>
    <row r="37" spans="1:58">
      <c r="A37" s="451" t="s">
        <v>213</v>
      </c>
      <c r="B37" s="440" t="s">
        <v>184</v>
      </c>
      <c r="C37" s="440">
        <f>C29+1</f>
        <v>442</v>
      </c>
      <c r="D37" s="440" t="s">
        <v>201</v>
      </c>
      <c r="E37" s="357" t="s">
        <v>187</v>
      </c>
      <c r="F37" s="102">
        <f>F29+7</f>
        <v>45588</v>
      </c>
      <c r="G37" s="103">
        <f t="shared" si="3"/>
        <v>45589</v>
      </c>
      <c r="H37" s="102">
        <f>F37+1</f>
        <v>45589</v>
      </c>
      <c r="I37" s="1679"/>
      <c r="J37" s="1685"/>
      <c r="K37" s="1685"/>
      <c r="L37" s="1686"/>
      <c r="M37" s="1358"/>
      <c r="N37" s="1358"/>
      <c r="O37" s="1353"/>
      <c r="P37" s="1363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</row>
    <row r="38" spans="1:58">
      <c r="A38" s="104"/>
      <c r="B38" s="358"/>
      <c r="C38" s="358"/>
      <c r="D38" s="359"/>
      <c r="E38" s="94"/>
      <c r="F38" s="96"/>
      <c r="G38" s="96"/>
      <c r="H38" s="96"/>
      <c r="I38" s="38"/>
      <c r="J38" s="63"/>
      <c r="K38" s="63"/>
      <c r="L38" s="63"/>
      <c r="M38" s="64"/>
      <c r="N38" s="64"/>
      <c r="O38" s="64"/>
      <c r="P38" s="61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</row>
    <row r="39" spans="1:58">
      <c r="A39" s="447" t="s">
        <v>175</v>
      </c>
      <c r="B39" s="282" t="s">
        <v>168</v>
      </c>
      <c r="C39" s="282">
        <f>C31+1</f>
        <v>444</v>
      </c>
      <c r="D39" s="282" t="s">
        <v>169</v>
      </c>
      <c r="E39" s="69" t="s">
        <v>170</v>
      </c>
      <c r="F39" s="70">
        <f>F31+7</f>
        <v>45592</v>
      </c>
      <c r="G39" s="71">
        <f t="shared" ref="G39:G45" si="4">F39+1</f>
        <v>45593</v>
      </c>
      <c r="H39" s="72">
        <f>F39+4</f>
        <v>45596</v>
      </c>
      <c r="I39" s="1677" t="s">
        <v>682</v>
      </c>
      <c r="J39" s="1540" t="s">
        <v>677</v>
      </c>
      <c r="K39" s="1543">
        <f>K31+1</f>
        <v>443</v>
      </c>
      <c r="L39" s="1546" t="s">
        <v>179</v>
      </c>
      <c r="M39" s="1681">
        <f>SUM(M31+7)</f>
        <v>45601</v>
      </c>
      <c r="N39" s="1681">
        <f>M39+1</f>
        <v>45602</v>
      </c>
      <c r="O39" s="1571">
        <f>M39+20</f>
        <v>45621</v>
      </c>
      <c r="P39" s="1684" t="s">
        <v>678</v>
      </c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</row>
    <row r="40" spans="1:58">
      <c r="A40" s="448" t="s">
        <v>175</v>
      </c>
      <c r="B40" s="331" t="s">
        <v>168</v>
      </c>
      <c r="C40" s="331">
        <f>C32+1</f>
        <v>444</v>
      </c>
      <c r="D40" s="331" t="s">
        <v>169</v>
      </c>
      <c r="E40" s="77" t="s">
        <v>176</v>
      </c>
      <c r="F40" s="78">
        <f>F32+7</f>
        <v>45595</v>
      </c>
      <c r="G40" s="79">
        <f t="shared" si="4"/>
        <v>45596</v>
      </c>
      <c r="H40" s="80">
        <f>F40+1</f>
        <v>45596</v>
      </c>
      <c r="I40" s="1678"/>
      <c r="J40" s="1541"/>
      <c r="K40" s="1544"/>
      <c r="L40" s="1547"/>
      <c r="M40" s="1682"/>
      <c r="N40" s="1682"/>
      <c r="O40" s="1572"/>
      <c r="P40" s="136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</row>
    <row r="41" spans="1:58">
      <c r="A41" s="449" t="s">
        <v>215</v>
      </c>
      <c r="B41" s="439" t="s">
        <v>178</v>
      </c>
      <c r="C41" s="439">
        <f>C33+1</f>
        <v>441</v>
      </c>
      <c r="D41" s="439" t="s">
        <v>179</v>
      </c>
      <c r="E41" s="88" t="s">
        <v>180</v>
      </c>
      <c r="F41" s="89">
        <f>F33+7</f>
        <v>45592</v>
      </c>
      <c r="G41" s="90">
        <f t="shared" si="4"/>
        <v>45593</v>
      </c>
      <c r="H41" s="91">
        <f>F41+4</f>
        <v>45596</v>
      </c>
      <c r="I41" s="1678"/>
      <c r="J41" s="1541"/>
      <c r="K41" s="1544"/>
      <c r="L41" s="1547"/>
      <c r="M41" s="1682"/>
      <c r="N41" s="1682"/>
      <c r="O41" s="1572"/>
      <c r="P41" s="136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</row>
    <row r="42" spans="1:58">
      <c r="A42" s="494" t="s">
        <v>614</v>
      </c>
      <c r="B42" s="439" t="s">
        <v>182</v>
      </c>
      <c r="C42" s="439">
        <f>C34+1</f>
        <v>442</v>
      </c>
      <c r="D42" s="439" t="s">
        <v>179</v>
      </c>
      <c r="E42" s="88" t="s">
        <v>180</v>
      </c>
      <c r="F42" s="89">
        <f>F34+7</f>
        <v>45593</v>
      </c>
      <c r="G42" s="90">
        <f t="shared" si="4"/>
        <v>45594</v>
      </c>
      <c r="H42" s="91">
        <f>F42+2</f>
        <v>45595</v>
      </c>
      <c r="I42" s="1678"/>
      <c r="J42" s="1541"/>
      <c r="K42" s="1544"/>
      <c r="L42" s="1547"/>
      <c r="M42" s="1682"/>
      <c r="N42" s="1682"/>
      <c r="O42" s="1572"/>
      <c r="P42" s="136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</row>
    <row r="43" spans="1:58">
      <c r="A43" s="449" t="s">
        <v>217</v>
      </c>
      <c r="B43" s="439" t="s">
        <v>184</v>
      </c>
      <c r="C43" s="439">
        <f>C35+1</f>
        <v>444</v>
      </c>
      <c r="D43" s="439" t="s">
        <v>179</v>
      </c>
      <c r="E43" s="88" t="s">
        <v>180</v>
      </c>
      <c r="F43" s="89">
        <f>F35+7</f>
        <v>45597</v>
      </c>
      <c r="G43" s="90">
        <f t="shared" si="4"/>
        <v>45598</v>
      </c>
      <c r="H43" s="89">
        <f>F43+2</f>
        <v>45599</v>
      </c>
      <c r="I43" s="1678"/>
      <c r="J43" s="1541"/>
      <c r="K43" s="1544"/>
      <c r="L43" s="1547"/>
      <c r="M43" s="1682"/>
      <c r="N43" s="1682"/>
      <c r="O43" s="1572"/>
      <c r="P43" s="136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</row>
    <row r="44" spans="1:58">
      <c r="A44" s="450" t="s">
        <v>615</v>
      </c>
      <c r="B44" s="440" t="s">
        <v>186</v>
      </c>
      <c r="C44" s="440">
        <f>C36+1</f>
        <v>444</v>
      </c>
      <c r="D44" s="440" t="s">
        <v>169</v>
      </c>
      <c r="E44" s="95" t="s">
        <v>187</v>
      </c>
      <c r="F44" s="96">
        <f>F36+7</f>
        <v>45593</v>
      </c>
      <c r="G44" s="97">
        <f t="shared" si="4"/>
        <v>45594</v>
      </c>
      <c r="H44" s="98">
        <f>F44+1</f>
        <v>45594</v>
      </c>
      <c r="I44" s="1678"/>
      <c r="J44" s="1541"/>
      <c r="K44" s="1544"/>
      <c r="L44" s="1547"/>
      <c r="M44" s="1682"/>
      <c r="N44" s="1682"/>
      <c r="O44" s="1572"/>
      <c r="P44" s="136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</row>
    <row r="45" spans="1:58">
      <c r="A45" s="451" t="s">
        <v>219</v>
      </c>
      <c r="B45" s="440" t="s">
        <v>184</v>
      </c>
      <c r="C45" s="440">
        <f>C37+1</f>
        <v>443</v>
      </c>
      <c r="D45" s="440" t="s">
        <v>201</v>
      </c>
      <c r="E45" s="357" t="s">
        <v>187</v>
      </c>
      <c r="F45" s="102">
        <f>F37+7</f>
        <v>45595</v>
      </c>
      <c r="G45" s="103">
        <f t="shared" si="4"/>
        <v>45596</v>
      </c>
      <c r="H45" s="281">
        <f>F45+1</f>
        <v>45596</v>
      </c>
      <c r="I45" s="1679"/>
      <c r="J45" s="1542"/>
      <c r="K45" s="1685"/>
      <c r="L45" s="1686"/>
      <c r="M45" s="1683"/>
      <c r="N45" s="1683"/>
      <c r="O45" s="1573"/>
      <c r="P45" s="1363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</row>
    <row r="46" spans="1:58">
      <c r="A46" s="62"/>
      <c r="B46" s="39"/>
      <c r="C46" s="39"/>
      <c r="D46" s="40"/>
      <c r="E46" s="40"/>
      <c r="F46" s="39"/>
      <c r="G46" s="39"/>
      <c r="H46" s="39"/>
      <c r="I46" s="38"/>
      <c r="J46" s="63"/>
      <c r="K46" s="63"/>
      <c r="L46" s="63"/>
      <c r="M46" s="64"/>
      <c r="N46" s="64"/>
      <c r="O46" s="64"/>
      <c r="P46" s="61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</row>
    <row r="47" spans="1:58">
      <c r="A47" s="447" t="s">
        <v>188</v>
      </c>
      <c r="B47" s="282" t="s">
        <v>168</v>
      </c>
      <c r="C47" s="282">
        <f>C39+1</f>
        <v>445</v>
      </c>
      <c r="D47" s="282" t="s">
        <v>169</v>
      </c>
      <c r="E47" s="69" t="s">
        <v>170</v>
      </c>
      <c r="F47" s="70">
        <f>F39+7</f>
        <v>45599</v>
      </c>
      <c r="G47" s="71">
        <f t="shared" ref="G47:G53" si="5">F47+1</f>
        <v>45600</v>
      </c>
      <c r="H47" s="72">
        <f>F47+4</f>
        <v>45603</v>
      </c>
      <c r="I47" s="1677" t="s">
        <v>683</v>
      </c>
      <c r="J47" s="1535" t="s">
        <v>677</v>
      </c>
      <c r="K47" s="1514">
        <f>K39+1</f>
        <v>444</v>
      </c>
      <c r="L47" s="1514" t="s">
        <v>179</v>
      </c>
      <c r="M47" s="1681">
        <f>SUM(M39+7)</f>
        <v>45608</v>
      </c>
      <c r="N47" s="1681">
        <f>M47+1</f>
        <v>45609</v>
      </c>
      <c r="O47" s="1571">
        <f>M47+20</f>
        <v>45628</v>
      </c>
      <c r="P47" s="1360" t="s">
        <v>684</v>
      </c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</row>
    <row r="48" spans="1:58">
      <c r="A48" s="448" t="s">
        <v>188</v>
      </c>
      <c r="B48" s="331" t="s">
        <v>168</v>
      </c>
      <c r="C48" s="331">
        <f>C40+1</f>
        <v>445</v>
      </c>
      <c r="D48" s="331" t="s">
        <v>169</v>
      </c>
      <c r="E48" s="77" t="s">
        <v>176</v>
      </c>
      <c r="F48" s="78">
        <f>F40+7</f>
        <v>45602</v>
      </c>
      <c r="G48" s="79">
        <f t="shared" si="5"/>
        <v>45603</v>
      </c>
      <c r="H48" s="80">
        <f>F48+1</f>
        <v>45603</v>
      </c>
      <c r="I48" s="1678"/>
      <c r="J48" s="1536"/>
      <c r="K48" s="1515"/>
      <c r="L48" s="1515"/>
      <c r="M48" s="1682"/>
      <c r="N48" s="1682"/>
      <c r="O48" s="1572"/>
      <c r="P48" s="1074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</row>
    <row r="49" spans="1:58">
      <c r="A49" s="449" t="s">
        <v>221</v>
      </c>
      <c r="B49" s="439" t="s">
        <v>178</v>
      </c>
      <c r="C49" s="439">
        <f>C41+1</f>
        <v>442</v>
      </c>
      <c r="D49" s="439" t="s">
        <v>179</v>
      </c>
      <c r="E49" s="88" t="s">
        <v>180</v>
      </c>
      <c r="F49" s="89">
        <f>F41+7</f>
        <v>45599</v>
      </c>
      <c r="G49" s="90">
        <f t="shared" si="5"/>
        <v>45600</v>
      </c>
      <c r="H49" s="91">
        <f>F49+4</f>
        <v>45603</v>
      </c>
      <c r="I49" s="1678"/>
      <c r="J49" s="1536"/>
      <c r="K49" s="1515"/>
      <c r="L49" s="1515"/>
      <c r="M49" s="1682"/>
      <c r="N49" s="1682"/>
      <c r="O49" s="1572"/>
      <c r="P49" s="1074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</row>
    <row r="50" spans="1:58">
      <c r="A50" s="494" t="s">
        <v>617</v>
      </c>
      <c r="B50" s="439" t="s">
        <v>182</v>
      </c>
      <c r="C50" s="439">
        <f>C42+1</f>
        <v>443</v>
      </c>
      <c r="D50" s="439" t="s">
        <v>179</v>
      </c>
      <c r="E50" s="88" t="s">
        <v>180</v>
      </c>
      <c r="F50" s="89">
        <f>F42+7</f>
        <v>45600</v>
      </c>
      <c r="G50" s="90">
        <f t="shared" si="5"/>
        <v>45601</v>
      </c>
      <c r="H50" s="91">
        <f>F50+2</f>
        <v>45602</v>
      </c>
      <c r="I50" s="1678"/>
      <c r="J50" s="1536"/>
      <c r="K50" s="1515"/>
      <c r="L50" s="1515"/>
      <c r="M50" s="1682"/>
      <c r="N50" s="1682"/>
      <c r="O50" s="1572"/>
      <c r="P50" s="1074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</row>
    <row r="51" spans="1:58">
      <c r="A51" s="449" t="s">
        <v>230</v>
      </c>
      <c r="B51" s="439" t="s">
        <v>184</v>
      </c>
      <c r="C51" s="439">
        <f>C43+1</f>
        <v>445</v>
      </c>
      <c r="D51" s="439" t="s">
        <v>169</v>
      </c>
      <c r="E51" s="88" t="s">
        <v>180</v>
      </c>
      <c r="F51" s="89">
        <f>F43+7</f>
        <v>45604</v>
      </c>
      <c r="G51" s="90">
        <f>F51+1</f>
        <v>45605</v>
      </c>
      <c r="H51" s="89">
        <f>F51+2</f>
        <v>45606</v>
      </c>
      <c r="I51" s="1678"/>
      <c r="J51" s="1536"/>
      <c r="K51" s="1515"/>
      <c r="L51" s="1515"/>
      <c r="M51" s="1682"/>
      <c r="N51" s="1682"/>
      <c r="O51" s="1572"/>
      <c r="P51" s="1074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</row>
    <row r="52" spans="1:58">
      <c r="A52" s="450" t="s">
        <v>185</v>
      </c>
      <c r="B52" s="440" t="s">
        <v>186</v>
      </c>
      <c r="C52" s="440">
        <f>C44+1</f>
        <v>445</v>
      </c>
      <c r="D52" s="440" t="s">
        <v>169</v>
      </c>
      <c r="E52" s="95" t="s">
        <v>187</v>
      </c>
      <c r="F52" s="96">
        <f>F44+7</f>
        <v>45600</v>
      </c>
      <c r="G52" s="97">
        <f t="shared" si="5"/>
        <v>45601</v>
      </c>
      <c r="H52" s="98">
        <f>F52+1</f>
        <v>45601</v>
      </c>
      <c r="I52" s="1678"/>
      <c r="J52" s="1536"/>
      <c r="K52" s="1515"/>
      <c r="L52" s="1515"/>
      <c r="M52" s="1682"/>
      <c r="N52" s="1682"/>
      <c r="O52" s="1572"/>
      <c r="P52" s="1074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</row>
    <row r="53" spans="1:58">
      <c r="A53" s="451" t="s">
        <v>224</v>
      </c>
      <c r="B53" s="440" t="s">
        <v>184</v>
      </c>
      <c r="C53" s="440">
        <f>C45+1</f>
        <v>444</v>
      </c>
      <c r="D53" s="440" t="s">
        <v>201</v>
      </c>
      <c r="E53" s="101" t="s">
        <v>187</v>
      </c>
      <c r="F53" s="102">
        <f>F45+7</f>
        <v>45602</v>
      </c>
      <c r="G53" s="103">
        <f t="shared" si="5"/>
        <v>45603</v>
      </c>
      <c r="H53" s="281">
        <f>F53+1</f>
        <v>45603</v>
      </c>
      <c r="I53" s="1679"/>
      <c r="J53" s="1537"/>
      <c r="K53" s="1680"/>
      <c r="L53" s="1680"/>
      <c r="M53" s="1683"/>
      <c r="N53" s="1683"/>
      <c r="O53" s="1573"/>
      <c r="P53" s="1075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</row>
    <row r="54" spans="1:58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3"/>
      <c r="N54" s="63"/>
      <c r="O54" s="63"/>
      <c r="P54" s="6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</row>
    <row r="55" spans="1:58">
      <c r="A55" s="447" t="s">
        <v>194</v>
      </c>
      <c r="B55" s="282" t="s">
        <v>168</v>
      </c>
      <c r="C55" s="282">
        <f>C47+1</f>
        <v>446</v>
      </c>
      <c r="D55" s="282" t="s">
        <v>169</v>
      </c>
      <c r="E55" s="69" t="s">
        <v>170</v>
      </c>
      <c r="F55" s="70">
        <f>F47+7</f>
        <v>45606</v>
      </c>
      <c r="G55" s="71">
        <f>F55+1</f>
        <v>45607</v>
      </c>
      <c r="H55" s="72">
        <f>F55+4</f>
        <v>45610</v>
      </c>
      <c r="I55" s="1677" t="s">
        <v>189</v>
      </c>
      <c r="J55" s="1535" t="s">
        <v>677</v>
      </c>
      <c r="K55" s="1514">
        <f>K47+1</f>
        <v>445</v>
      </c>
      <c r="L55" s="1514" t="s">
        <v>179</v>
      </c>
      <c r="M55" s="1681">
        <f>SUM(M47+7)</f>
        <v>45615</v>
      </c>
      <c r="N55" s="1681">
        <f>M55+1</f>
        <v>45616</v>
      </c>
      <c r="O55" s="1571">
        <f>M55+20</f>
        <v>45635</v>
      </c>
      <c r="P55" s="1360" t="s">
        <v>684</v>
      </c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</row>
    <row r="56" spans="1:58">
      <c r="A56" s="448" t="s">
        <v>194</v>
      </c>
      <c r="B56" s="331" t="s">
        <v>168</v>
      </c>
      <c r="C56" s="331">
        <f>C48+1</f>
        <v>446</v>
      </c>
      <c r="D56" s="331" t="s">
        <v>169</v>
      </c>
      <c r="E56" s="77" t="s">
        <v>176</v>
      </c>
      <c r="F56" s="78">
        <f>F48+7</f>
        <v>45609</v>
      </c>
      <c r="G56" s="79">
        <f>F56</f>
        <v>45609</v>
      </c>
      <c r="H56" s="80">
        <f>F56+1</f>
        <v>45610</v>
      </c>
      <c r="I56" s="1678"/>
      <c r="J56" s="1536"/>
      <c r="K56" s="1515"/>
      <c r="L56" s="1515"/>
      <c r="M56" s="1682"/>
      <c r="N56" s="1682"/>
      <c r="O56" s="1572"/>
      <c r="P56" s="1074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</row>
    <row r="57" spans="1:58">
      <c r="A57" s="449" t="s">
        <v>589</v>
      </c>
      <c r="B57" s="439" t="s">
        <v>178</v>
      </c>
      <c r="C57" s="439">
        <f>C49+1</f>
        <v>443</v>
      </c>
      <c r="D57" s="439" t="s">
        <v>179</v>
      </c>
      <c r="E57" s="88" t="s">
        <v>180</v>
      </c>
      <c r="F57" s="89">
        <f>F49+7</f>
        <v>45606</v>
      </c>
      <c r="G57" s="90">
        <f>F57+1</f>
        <v>45607</v>
      </c>
      <c r="H57" s="91">
        <f>F57+4</f>
        <v>45610</v>
      </c>
      <c r="I57" s="1678"/>
      <c r="J57" s="1536"/>
      <c r="K57" s="1515"/>
      <c r="L57" s="1515"/>
      <c r="M57" s="1682"/>
      <c r="N57" s="1682"/>
      <c r="O57" s="1572"/>
      <c r="P57" s="1074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</row>
    <row r="58" spans="1:58">
      <c r="A58" s="494" t="s">
        <v>619</v>
      </c>
      <c r="B58" s="439" t="s">
        <v>182</v>
      </c>
      <c r="C58" s="439">
        <f>C50+1</f>
        <v>444</v>
      </c>
      <c r="D58" s="439" t="s">
        <v>179</v>
      </c>
      <c r="E58" s="88" t="s">
        <v>180</v>
      </c>
      <c r="F58" s="89">
        <f>F50+7</f>
        <v>45607</v>
      </c>
      <c r="G58" s="90">
        <f>F58+1</f>
        <v>45608</v>
      </c>
      <c r="H58" s="91">
        <f>F58+2</f>
        <v>45609</v>
      </c>
      <c r="I58" s="1678"/>
      <c r="J58" s="1536"/>
      <c r="K58" s="1515"/>
      <c r="L58" s="1515"/>
      <c r="M58" s="1682"/>
      <c r="N58" s="1682"/>
      <c r="O58" s="1572"/>
      <c r="P58" s="1074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</row>
    <row r="59" spans="1:58">
      <c r="A59" s="449" t="s">
        <v>198</v>
      </c>
      <c r="B59" s="439" t="s">
        <v>184</v>
      </c>
      <c r="C59" s="439">
        <f>C51+1</f>
        <v>446</v>
      </c>
      <c r="D59" s="439" t="s">
        <v>169</v>
      </c>
      <c r="E59" s="88" t="s">
        <v>180</v>
      </c>
      <c r="F59" s="89">
        <f>F51+7</f>
        <v>45611</v>
      </c>
      <c r="G59" s="90">
        <f>F59+1</f>
        <v>45612</v>
      </c>
      <c r="H59" s="89">
        <f>F59+2</f>
        <v>45613</v>
      </c>
      <c r="I59" s="1678"/>
      <c r="J59" s="1536"/>
      <c r="K59" s="1515"/>
      <c r="L59" s="1515"/>
      <c r="M59" s="1682"/>
      <c r="N59" s="1682"/>
      <c r="O59" s="1572"/>
      <c r="P59" s="1074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</row>
    <row r="60" spans="1:58">
      <c r="A60" s="450" t="s">
        <v>620</v>
      </c>
      <c r="B60" s="440" t="s">
        <v>186</v>
      </c>
      <c r="C60" s="440">
        <f>C52+1</f>
        <v>446</v>
      </c>
      <c r="D60" s="440" t="s">
        <v>169</v>
      </c>
      <c r="E60" s="95" t="s">
        <v>187</v>
      </c>
      <c r="F60" s="96">
        <f>F52+7</f>
        <v>45607</v>
      </c>
      <c r="G60" s="97">
        <f>F60</f>
        <v>45607</v>
      </c>
      <c r="H60" s="98">
        <f>F60+1</f>
        <v>45608</v>
      </c>
      <c r="I60" s="1678"/>
      <c r="J60" s="1536"/>
      <c r="K60" s="1515"/>
      <c r="L60" s="1515"/>
      <c r="M60" s="1682"/>
      <c r="N60" s="1682"/>
      <c r="O60" s="1572"/>
      <c r="P60" s="1074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</row>
    <row r="61" spans="1:58">
      <c r="A61" s="451" t="s">
        <v>217</v>
      </c>
      <c r="B61" s="440" t="s">
        <v>184</v>
      </c>
      <c r="C61" s="440">
        <f>C53+1</f>
        <v>445</v>
      </c>
      <c r="D61" s="440" t="s">
        <v>201</v>
      </c>
      <c r="E61" s="101" t="s">
        <v>187</v>
      </c>
      <c r="F61" s="102">
        <f>F53+7</f>
        <v>45609</v>
      </c>
      <c r="G61" s="103">
        <f t="shared" ref="G61" si="6">F61+1</f>
        <v>45610</v>
      </c>
      <c r="H61" s="281">
        <f>F61</f>
        <v>45609</v>
      </c>
      <c r="I61" s="1679"/>
      <c r="J61" s="1537"/>
      <c r="K61" s="1680"/>
      <c r="L61" s="1680"/>
      <c r="M61" s="1683"/>
      <c r="N61" s="1683"/>
      <c r="O61" s="1573"/>
      <c r="P61" s="1075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</row>
    <row r="62" spans="1:58">
      <c r="A62" s="62"/>
      <c r="B62" s="39"/>
      <c r="C62" s="39"/>
      <c r="D62" s="40"/>
      <c r="E62" s="40"/>
      <c r="F62" s="39"/>
      <c r="G62" s="39"/>
      <c r="H62" s="39"/>
      <c r="I62" s="63"/>
      <c r="J62" s="62"/>
      <c r="K62" s="62"/>
      <c r="L62" s="62"/>
      <c r="M62" s="65"/>
      <c r="N62" s="64"/>
      <c r="O62" s="64"/>
      <c r="P62" s="61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</row>
    <row r="63" spans="1:58">
      <c r="A63" s="447" t="s">
        <v>202</v>
      </c>
      <c r="B63" s="282" t="s">
        <v>168</v>
      </c>
      <c r="C63" s="282">
        <f>C55+1</f>
        <v>447</v>
      </c>
      <c r="D63" s="282" t="s">
        <v>169</v>
      </c>
      <c r="E63" s="69" t="s">
        <v>170</v>
      </c>
      <c r="F63" s="70">
        <f>F55+7</f>
        <v>45613</v>
      </c>
      <c r="G63" s="71">
        <f>F63+1</f>
        <v>45614</v>
      </c>
      <c r="H63" s="72">
        <f>F63+4</f>
        <v>45617</v>
      </c>
      <c r="I63" s="1677" t="s">
        <v>189</v>
      </c>
      <c r="J63" s="1535" t="s">
        <v>677</v>
      </c>
      <c r="K63" s="1514">
        <f>K55+1</f>
        <v>446</v>
      </c>
      <c r="L63" s="1514" t="s">
        <v>179</v>
      </c>
      <c r="M63" s="1681">
        <f>SUM(M55+7)</f>
        <v>45622</v>
      </c>
      <c r="N63" s="1681">
        <f>M63+1</f>
        <v>45623</v>
      </c>
      <c r="O63" s="1571">
        <f>M63+20</f>
        <v>45642</v>
      </c>
      <c r="P63" s="1360" t="s">
        <v>684</v>
      </c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</row>
    <row r="64" spans="1:58">
      <c r="A64" s="448" t="s">
        <v>202</v>
      </c>
      <c r="B64" s="331" t="s">
        <v>168</v>
      </c>
      <c r="C64" s="331">
        <f>C56+1</f>
        <v>447</v>
      </c>
      <c r="D64" s="331" t="s">
        <v>169</v>
      </c>
      <c r="E64" s="77" t="s">
        <v>176</v>
      </c>
      <c r="F64" s="78">
        <f>F56+7</f>
        <v>45616</v>
      </c>
      <c r="G64" s="79">
        <f>F64</f>
        <v>45616</v>
      </c>
      <c r="H64" s="80">
        <f>F64+1</f>
        <v>45617</v>
      </c>
      <c r="I64" s="1678"/>
      <c r="J64" s="1536"/>
      <c r="K64" s="1515"/>
      <c r="L64" s="1515"/>
      <c r="M64" s="1682"/>
      <c r="N64" s="1682"/>
      <c r="O64" s="1572"/>
      <c r="P64" s="1074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</row>
    <row r="65" spans="1:58">
      <c r="A65" s="449" t="s">
        <v>228</v>
      </c>
      <c r="B65" s="439" t="s">
        <v>178</v>
      </c>
      <c r="C65" s="439">
        <f>C57+1</f>
        <v>444</v>
      </c>
      <c r="D65" s="439" t="s">
        <v>179</v>
      </c>
      <c r="E65" s="88" t="s">
        <v>180</v>
      </c>
      <c r="F65" s="89">
        <f>F57+7</f>
        <v>45613</v>
      </c>
      <c r="G65" s="90">
        <f>F65+1</f>
        <v>45614</v>
      </c>
      <c r="H65" s="91">
        <f>F65+4</f>
        <v>45617</v>
      </c>
      <c r="I65" s="1678"/>
      <c r="J65" s="1536"/>
      <c r="K65" s="1515"/>
      <c r="L65" s="1515"/>
      <c r="M65" s="1682"/>
      <c r="N65" s="1682"/>
      <c r="O65" s="1572"/>
      <c r="P65" s="1074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</row>
    <row r="66" spans="1:58">
      <c r="A66" s="494" t="s">
        <v>229</v>
      </c>
      <c r="B66" s="439" t="s">
        <v>182</v>
      </c>
      <c r="C66" s="439">
        <f>C58+1</f>
        <v>445</v>
      </c>
      <c r="D66" s="439" t="s">
        <v>179</v>
      </c>
      <c r="E66" s="88" t="s">
        <v>180</v>
      </c>
      <c r="F66" s="89">
        <f>F58+7</f>
        <v>45614</v>
      </c>
      <c r="G66" s="90">
        <f>F66+1</f>
        <v>45615</v>
      </c>
      <c r="H66" s="91">
        <f>F66+2</f>
        <v>45616</v>
      </c>
      <c r="I66" s="1678"/>
      <c r="J66" s="1536"/>
      <c r="K66" s="1515"/>
      <c r="L66" s="1515"/>
      <c r="M66" s="1682"/>
      <c r="N66" s="1682"/>
      <c r="O66" s="1572"/>
      <c r="P66" s="1074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</row>
    <row r="67" spans="1:58">
      <c r="A67" s="449" t="s">
        <v>213</v>
      </c>
      <c r="B67" s="439" t="s">
        <v>184</v>
      </c>
      <c r="C67" s="439">
        <f>C59+1</f>
        <v>447</v>
      </c>
      <c r="D67" s="439" t="s">
        <v>169</v>
      </c>
      <c r="E67" s="88" t="s">
        <v>180</v>
      </c>
      <c r="F67" s="89">
        <f>F59+7</f>
        <v>45618</v>
      </c>
      <c r="G67" s="90">
        <f>F67+1</f>
        <v>45619</v>
      </c>
      <c r="H67" s="89">
        <f>F67+2</f>
        <v>45620</v>
      </c>
      <c r="I67" s="1678"/>
      <c r="J67" s="1536"/>
      <c r="K67" s="1515"/>
      <c r="L67" s="1515"/>
      <c r="M67" s="1682"/>
      <c r="N67" s="1682"/>
      <c r="O67" s="1572"/>
      <c r="P67" s="1074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</row>
    <row r="68" spans="1:58">
      <c r="A68" s="450" t="s">
        <v>199</v>
      </c>
      <c r="B68" s="440" t="s">
        <v>186</v>
      </c>
      <c r="C68" s="440">
        <f>C60+1</f>
        <v>447</v>
      </c>
      <c r="D68" s="440" t="s">
        <v>169</v>
      </c>
      <c r="E68" s="95" t="s">
        <v>187</v>
      </c>
      <c r="F68" s="96">
        <f>F60+7</f>
        <v>45614</v>
      </c>
      <c r="G68" s="97">
        <f>F68</f>
        <v>45614</v>
      </c>
      <c r="H68" s="98">
        <f>F68+1</f>
        <v>45615</v>
      </c>
      <c r="I68" s="1678"/>
      <c r="J68" s="1536"/>
      <c r="K68" s="1515"/>
      <c r="L68" s="1515"/>
      <c r="M68" s="1682"/>
      <c r="N68" s="1682"/>
      <c r="O68" s="1572"/>
      <c r="P68" s="1074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</row>
    <row r="69" spans="1:58">
      <c r="A69" s="451" t="s">
        <v>230</v>
      </c>
      <c r="B69" s="440" t="s">
        <v>184</v>
      </c>
      <c r="C69" s="440">
        <f>C61+1</f>
        <v>446</v>
      </c>
      <c r="D69" s="440" t="s">
        <v>201</v>
      </c>
      <c r="E69" s="101" t="s">
        <v>187</v>
      </c>
      <c r="F69" s="102">
        <f>F61+7</f>
        <v>45616</v>
      </c>
      <c r="G69" s="103">
        <f t="shared" ref="G69" si="7">F69+1</f>
        <v>45617</v>
      </c>
      <c r="H69" s="281">
        <f>F69</f>
        <v>45616</v>
      </c>
      <c r="I69" s="1679"/>
      <c r="J69" s="1537"/>
      <c r="K69" s="1680"/>
      <c r="L69" s="1680"/>
      <c r="M69" s="1683"/>
      <c r="N69" s="1683"/>
      <c r="O69" s="1573"/>
      <c r="P69" s="1075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</row>
    <row r="70" spans="1:58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64"/>
      <c r="P70" s="61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</row>
    <row r="71" spans="1:58">
      <c r="A71" s="447" t="s">
        <v>207</v>
      </c>
      <c r="B71" s="282" t="s">
        <v>168</v>
      </c>
      <c r="C71" s="282">
        <f>C63+1</f>
        <v>448</v>
      </c>
      <c r="D71" s="282" t="s">
        <v>169</v>
      </c>
      <c r="E71" s="69" t="s">
        <v>170</v>
      </c>
      <c r="F71" s="70">
        <f>F63+7</f>
        <v>45620</v>
      </c>
      <c r="G71" s="71">
        <f>F71+1</f>
        <v>45621</v>
      </c>
      <c r="H71" s="72">
        <f>F71+4</f>
        <v>45624</v>
      </c>
      <c r="I71" s="1677" t="s">
        <v>685</v>
      </c>
      <c r="J71" s="1535" t="s">
        <v>677</v>
      </c>
      <c r="K71" s="1514">
        <f>K63+1</f>
        <v>447</v>
      </c>
      <c r="L71" s="1514" t="s">
        <v>179</v>
      </c>
      <c r="M71" s="1681">
        <f>SUM(M63+7)</f>
        <v>45629</v>
      </c>
      <c r="N71" s="1681">
        <f>M71+1</f>
        <v>45630</v>
      </c>
      <c r="O71" s="1571">
        <f>M71+20</f>
        <v>45649</v>
      </c>
      <c r="P71" s="1360" t="s">
        <v>684</v>
      </c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</row>
    <row r="72" spans="1:58">
      <c r="A72" s="448" t="s">
        <v>207</v>
      </c>
      <c r="B72" s="331" t="s">
        <v>168</v>
      </c>
      <c r="C72" s="331">
        <f>C64+1</f>
        <v>448</v>
      </c>
      <c r="D72" s="331" t="s">
        <v>169</v>
      </c>
      <c r="E72" s="77" t="s">
        <v>176</v>
      </c>
      <c r="F72" s="78">
        <f>F64+7</f>
        <v>45623</v>
      </c>
      <c r="G72" s="79">
        <f>F72</f>
        <v>45623</v>
      </c>
      <c r="H72" s="80">
        <f>F72+1</f>
        <v>45624</v>
      </c>
      <c r="I72" s="1678"/>
      <c r="J72" s="1536"/>
      <c r="K72" s="1515"/>
      <c r="L72" s="1515"/>
      <c r="M72" s="1682"/>
      <c r="N72" s="1682"/>
      <c r="O72" s="1572"/>
      <c r="P72" s="1074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</row>
    <row r="73" spans="1:58">
      <c r="A73" s="449" t="s">
        <v>177</v>
      </c>
      <c r="B73" s="439" t="s">
        <v>178</v>
      </c>
      <c r="C73" s="439">
        <f>C65+1</f>
        <v>445</v>
      </c>
      <c r="D73" s="439" t="s">
        <v>179</v>
      </c>
      <c r="E73" s="88" t="s">
        <v>180</v>
      </c>
      <c r="F73" s="89">
        <f>F65+7</f>
        <v>45620</v>
      </c>
      <c r="G73" s="90">
        <f>F73+1</f>
        <v>45621</v>
      </c>
      <c r="H73" s="91">
        <f>F73+4</f>
        <v>45624</v>
      </c>
      <c r="I73" s="1678"/>
      <c r="J73" s="1536"/>
      <c r="K73" s="1515"/>
      <c r="L73" s="1515"/>
      <c r="M73" s="1682"/>
      <c r="N73" s="1682"/>
      <c r="O73" s="1572"/>
      <c r="P73" s="1074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</row>
    <row r="74" spans="1:58">
      <c r="A74" s="494" t="s">
        <v>232</v>
      </c>
      <c r="B74" s="439" t="s">
        <v>182</v>
      </c>
      <c r="C74" s="439">
        <f>C66+1</f>
        <v>446</v>
      </c>
      <c r="D74" s="439" t="s">
        <v>179</v>
      </c>
      <c r="E74" s="88" t="s">
        <v>180</v>
      </c>
      <c r="F74" s="89">
        <f>F66+7</f>
        <v>45621</v>
      </c>
      <c r="G74" s="90">
        <f>F74+1</f>
        <v>45622</v>
      </c>
      <c r="H74" s="91">
        <f>F74+2</f>
        <v>45623</v>
      </c>
      <c r="I74" s="1678"/>
      <c r="J74" s="1536"/>
      <c r="K74" s="1515"/>
      <c r="L74" s="1515"/>
      <c r="M74" s="1682"/>
      <c r="N74" s="1682"/>
      <c r="O74" s="1572"/>
      <c r="P74" s="1074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</row>
    <row r="75" spans="1:58">
      <c r="A75" s="449" t="s">
        <v>219</v>
      </c>
      <c r="B75" s="439" t="s">
        <v>184</v>
      </c>
      <c r="C75" s="439">
        <f>C67+1</f>
        <v>448</v>
      </c>
      <c r="D75" s="439" t="s">
        <v>169</v>
      </c>
      <c r="E75" s="88" t="s">
        <v>180</v>
      </c>
      <c r="F75" s="89">
        <f>F67+7</f>
        <v>45625</v>
      </c>
      <c r="G75" s="90">
        <f>F75+1</f>
        <v>45626</v>
      </c>
      <c r="H75" s="89">
        <f>F75+2</f>
        <v>45627</v>
      </c>
      <c r="I75" s="1678"/>
      <c r="J75" s="1536"/>
      <c r="K75" s="1515"/>
      <c r="L75" s="1515"/>
      <c r="M75" s="1682"/>
      <c r="N75" s="1682"/>
      <c r="O75" s="1572"/>
      <c r="P75" s="1074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</row>
    <row r="76" spans="1:58">
      <c r="A76" s="450" t="s">
        <v>233</v>
      </c>
      <c r="B76" s="440" t="s">
        <v>186</v>
      </c>
      <c r="C76" s="440">
        <f>C68+1</f>
        <v>448</v>
      </c>
      <c r="D76" s="440" t="s">
        <v>169</v>
      </c>
      <c r="E76" s="95" t="s">
        <v>187</v>
      </c>
      <c r="F76" s="96">
        <f>F68+7</f>
        <v>45621</v>
      </c>
      <c r="G76" s="97">
        <f>F76</f>
        <v>45621</v>
      </c>
      <c r="H76" s="98">
        <f>F76+1</f>
        <v>45622</v>
      </c>
      <c r="I76" s="1678"/>
      <c r="J76" s="1536"/>
      <c r="K76" s="1515"/>
      <c r="L76" s="1515"/>
      <c r="M76" s="1682"/>
      <c r="N76" s="1682"/>
      <c r="O76" s="1572"/>
      <c r="P76" s="1074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</row>
    <row r="77" spans="1:58">
      <c r="A77" s="451" t="s">
        <v>198</v>
      </c>
      <c r="B77" s="440" t="s">
        <v>184</v>
      </c>
      <c r="C77" s="440">
        <f>C69+1</f>
        <v>447</v>
      </c>
      <c r="D77" s="440" t="s">
        <v>201</v>
      </c>
      <c r="E77" s="101" t="s">
        <v>187</v>
      </c>
      <c r="F77" s="102">
        <f>F69+7</f>
        <v>45623</v>
      </c>
      <c r="G77" s="103">
        <f>F77</f>
        <v>45623</v>
      </c>
      <c r="H77" s="281">
        <f>F77</f>
        <v>45623</v>
      </c>
      <c r="I77" s="1679"/>
      <c r="J77" s="1537"/>
      <c r="K77" s="1680"/>
      <c r="L77" s="1680"/>
      <c r="M77" s="1683"/>
      <c r="N77" s="1683"/>
      <c r="O77" s="1573"/>
      <c r="P77" s="1075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</row>
    <row r="78" spans="1:58">
      <c r="A78" s="13" t="s">
        <v>234</v>
      </c>
      <c r="B78" s="14"/>
      <c r="C78" s="14"/>
      <c r="D78" s="14"/>
      <c r="E78" s="15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</row>
    <row r="79" spans="1:58">
      <c r="A79" s="1"/>
      <c r="B79" s="1"/>
      <c r="C79" s="1"/>
      <c r="D79" s="5"/>
      <c r="E79" s="16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</row>
    <row r="80" spans="1:58">
      <c r="A80" s="1105" t="s">
        <v>235</v>
      </c>
      <c r="B80" s="1106"/>
      <c r="C80" s="1106"/>
      <c r="D80" s="1106"/>
      <c r="E80" s="1106"/>
      <c r="F80" s="1107"/>
      <c r="G80" s="1350" t="s">
        <v>236</v>
      </c>
      <c r="H80" s="1350"/>
      <c r="I80" s="1350"/>
      <c r="J80" s="1350"/>
      <c r="K80" s="1350"/>
      <c r="L80" s="1350"/>
      <c r="M80" s="1350"/>
      <c r="N80" s="1350"/>
      <c r="O80" s="1350"/>
      <c r="P80" s="1350"/>
    </row>
    <row r="81" spans="1:58" ht="15" customHeight="1">
      <c r="A81" s="1088" t="s">
        <v>673</v>
      </c>
      <c r="B81" s="1089"/>
      <c r="C81" s="1089"/>
      <c r="D81" s="1089"/>
      <c r="E81" s="1089"/>
      <c r="F81" s="1090"/>
      <c r="G81" s="1091" t="s">
        <v>674</v>
      </c>
      <c r="H81" s="1092"/>
      <c r="I81" s="1092"/>
      <c r="J81" s="1092"/>
      <c r="K81" s="1092"/>
      <c r="L81" s="1092"/>
      <c r="M81" s="1092"/>
      <c r="N81" s="1092"/>
      <c r="O81" s="1092"/>
      <c r="P81" s="1092"/>
      <c r="Q81" s="1092"/>
      <c r="R81" s="1092"/>
      <c r="S81" s="1092"/>
      <c r="T81" s="1092"/>
      <c r="U81" s="1092"/>
      <c r="V81" s="1093"/>
    </row>
    <row r="82" spans="1:58">
      <c r="A82" s="1088"/>
      <c r="B82" s="1089"/>
      <c r="C82" s="1089"/>
      <c r="D82" s="1089"/>
      <c r="E82" s="1089"/>
      <c r="F82" s="1090"/>
      <c r="G82" s="1350"/>
      <c r="H82" s="1350"/>
      <c r="I82" s="1350"/>
      <c r="J82" s="1350"/>
      <c r="K82" s="1350"/>
      <c r="L82" s="1350"/>
      <c r="M82" s="1350"/>
      <c r="N82" s="1350"/>
      <c r="O82" s="1350"/>
      <c r="P82" s="1350"/>
    </row>
    <row r="83" spans="1:58">
      <c r="A83" s="1088"/>
      <c r="B83" s="1089"/>
      <c r="C83" s="1089"/>
      <c r="D83" s="1089"/>
      <c r="E83" s="1089"/>
      <c r="F83" s="1090"/>
      <c r="G83" s="1675"/>
      <c r="H83" s="1675"/>
      <c r="I83" s="1675"/>
      <c r="J83" s="1675"/>
      <c r="K83" s="1675"/>
      <c r="L83" s="1675"/>
      <c r="M83" s="1675"/>
      <c r="N83" s="1675"/>
      <c r="O83" s="1675"/>
      <c r="P83" s="1675"/>
    </row>
    <row r="84" spans="1:58">
      <c r="A84" s="1088"/>
      <c r="B84" s="1089"/>
      <c r="C84" s="1089"/>
      <c r="D84" s="1089"/>
      <c r="E84" s="1089"/>
      <c r="F84" s="1090"/>
      <c r="G84" s="1676"/>
      <c r="H84" s="1092"/>
      <c r="I84" s="1092"/>
      <c r="J84" s="1092"/>
      <c r="K84" s="1092"/>
      <c r="L84" s="1092"/>
      <c r="M84" s="1092"/>
      <c r="N84" s="1092"/>
      <c r="O84" s="1092"/>
      <c r="P84" s="1093"/>
    </row>
    <row r="85" spans="1:58">
      <c r="A85" s="1094"/>
      <c r="B85" s="1089"/>
      <c r="C85" s="1089"/>
      <c r="D85" s="1089"/>
      <c r="E85" s="1089"/>
      <c r="F85" s="1090"/>
      <c r="G85" s="1095"/>
      <c r="H85" s="1096"/>
      <c r="I85" s="1096"/>
      <c r="J85" s="1096"/>
      <c r="K85" s="1096"/>
      <c r="L85" s="1096"/>
      <c r="M85" s="1096"/>
      <c r="N85" s="1096"/>
      <c r="O85" s="1096"/>
      <c r="P85" s="1097"/>
    </row>
    <row r="86" spans="1:58">
      <c r="A86" s="1"/>
      <c r="B86" s="1"/>
      <c r="C86" s="1"/>
      <c r="D86" s="5"/>
      <c r="E86" s="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</row>
    <row r="87" spans="1:58">
      <c r="A87" s="52"/>
      <c r="B87" s="52"/>
      <c r="C87" s="52"/>
      <c r="D87" s="53"/>
      <c r="E87" s="53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</row>
    <row r="88" spans="1:58" ht="15.75">
      <c r="A88" s="54" t="s">
        <v>242</v>
      </c>
      <c r="B88" s="55"/>
      <c r="C88" s="55"/>
      <c r="D88" s="56"/>
      <c r="E88" s="53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</row>
    <row r="89" spans="1:58" ht="15.75">
      <c r="A89" s="57" t="s">
        <v>243</v>
      </c>
      <c r="B89" s="58"/>
      <c r="C89" s="58"/>
      <c r="D89" s="59"/>
      <c r="E89" s="53"/>
      <c r="F89" s="57"/>
      <c r="G89" s="58"/>
      <c r="H89" s="57" t="s">
        <v>244</v>
      </c>
      <c r="I89" s="58"/>
      <c r="J89" s="58"/>
      <c r="K89" s="58"/>
      <c r="L89" s="58"/>
      <c r="M89" s="58"/>
      <c r="N89" s="58"/>
      <c r="O89" s="58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</row>
    <row r="90" spans="1:58" ht="15.75">
      <c r="A90" s="57" t="s">
        <v>245</v>
      </c>
      <c r="B90" s="58"/>
      <c r="C90" s="58"/>
      <c r="D90" s="59"/>
      <c r="E90" s="53"/>
      <c r="F90" s="57"/>
      <c r="G90" s="58"/>
      <c r="H90" s="57" t="s">
        <v>246</v>
      </c>
      <c r="I90" s="58"/>
      <c r="J90" s="58"/>
      <c r="K90" s="58"/>
      <c r="L90" s="58"/>
      <c r="M90" s="58"/>
      <c r="N90" s="58"/>
      <c r="O90" s="58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</row>
    <row r="91" spans="1:58">
      <c r="A91" s="52" t="s">
        <v>247</v>
      </c>
      <c r="B91" s="52"/>
      <c r="C91" s="52"/>
      <c r="D91" s="53"/>
      <c r="E91" s="53"/>
      <c r="F91" s="52"/>
      <c r="G91" s="52"/>
      <c r="H91" s="52" t="s">
        <v>248</v>
      </c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</row>
    <row r="92" spans="1:58">
      <c r="A92" s="60" t="s">
        <v>249</v>
      </c>
      <c r="B92" s="52"/>
      <c r="C92" s="52"/>
      <c r="D92" s="53"/>
      <c r="E92" s="53"/>
      <c r="F92" s="52"/>
      <c r="G92" s="52"/>
      <c r="H92" s="60" t="s">
        <v>250</v>
      </c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</row>
    <row r="93" spans="1:58">
      <c r="A93" s="52"/>
      <c r="B93" s="52"/>
      <c r="C93" s="52"/>
      <c r="D93" s="53"/>
      <c r="E93" s="53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</row>
    <row r="94" spans="1:58">
      <c r="A94" s="52" t="s">
        <v>251</v>
      </c>
      <c r="B94" s="52"/>
      <c r="C94" s="52"/>
      <c r="D94" s="53"/>
      <c r="E94" s="53"/>
      <c r="F94" s="52"/>
      <c r="G94" s="52"/>
      <c r="H94" s="52" t="s">
        <v>252</v>
      </c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</row>
    <row r="95" spans="1:58">
      <c r="A95" s="60" t="s">
        <v>253</v>
      </c>
      <c r="B95" s="52"/>
      <c r="C95" s="52"/>
      <c r="D95" s="53"/>
      <c r="E95" s="53"/>
      <c r="F95" s="52"/>
      <c r="G95" s="52"/>
      <c r="H95" s="60" t="s">
        <v>254</v>
      </c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</row>
    <row r="96" spans="1:58">
      <c r="A96" s="52"/>
      <c r="B96" s="52"/>
      <c r="C96" s="52"/>
      <c r="D96" s="53"/>
      <c r="E96" s="53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</row>
    <row r="97" spans="1:58">
      <c r="A97" s="52"/>
      <c r="B97" s="52"/>
      <c r="C97" s="52"/>
      <c r="D97" s="53"/>
      <c r="E97" s="53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</row>
    <row r="98" spans="1:58">
      <c r="A98" s="52"/>
      <c r="B98" s="52"/>
      <c r="C98" s="52"/>
      <c r="D98" s="53"/>
      <c r="E98" s="53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</row>
    <row r="99" spans="1:58">
      <c r="A99" s="52"/>
      <c r="B99" s="52"/>
      <c r="C99" s="52"/>
      <c r="D99" s="53"/>
      <c r="E99" s="53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</row>
    <row r="100" spans="1:58">
      <c r="A100" s="52"/>
      <c r="B100" s="52"/>
      <c r="C100" s="52"/>
      <c r="D100" s="53"/>
      <c r="E100" s="53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</row>
    <row r="101" spans="1:58">
      <c r="A101" s="52"/>
      <c r="B101" s="52"/>
      <c r="C101" s="52"/>
      <c r="D101" s="53"/>
      <c r="E101" s="53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</row>
    <row r="102" spans="1:58">
      <c r="A102" s="52"/>
      <c r="B102" s="52"/>
      <c r="C102" s="52"/>
      <c r="D102" s="53"/>
      <c r="E102" s="53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</row>
    <row r="103" spans="1:58">
      <c r="A103" s="52"/>
      <c r="B103" s="52"/>
      <c r="C103" s="52"/>
      <c r="D103" s="53"/>
      <c r="E103" s="53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</row>
    <row r="104" spans="1:58">
      <c r="A104" s="52"/>
      <c r="B104" s="52"/>
      <c r="C104" s="52"/>
      <c r="D104" s="53"/>
      <c r="E104" s="53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</row>
    <row r="105" spans="1:58">
      <c r="A105" s="52"/>
      <c r="B105" s="52"/>
      <c r="C105" s="52"/>
      <c r="D105" s="53"/>
      <c r="E105" s="53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</row>
    <row r="106" spans="1:58">
      <c r="A106" s="52"/>
      <c r="B106" s="52"/>
      <c r="C106" s="52"/>
      <c r="D106" s="53"/>
      <c r="E106" s="53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</row>
    <row r="107" spans="1:58">
      <c r="A107" s="52"/>
      <c r="B107" s="52"/>
      <c r="C107" s="52"/>
      <c r="D107" s="53"/>
      <c r="E107" s="53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</row>
    <row r="108" spans="1:58">
      <c r="D108" s="5"/>
      <c r="E108" s="5"/>
    </row>
    <row r="109" spans="1:58">
      <c r="D109" s="5"/>
      <c r="E109" s="5"/>
    </row>
    <row r="110" spans="1:58">
      <c r="D110" s="5"/>
      <c r="E110" s="5"/>
    </row>
    <row r="111" spans="1:58">
      <c r="D111" s="5"/>
      <c r="E111" s="5"/>
    </row>
    <row r="112" spans="1:58">
      <c r="D112" s="5"/>
      <c r="E112" s="5"/>
    </row>
    <row r="113" spans="4:5">
      <c r="D113" s="5"/>
      <c r="E113" s="5"/>
    </row>
    <row r="114" spans="4:5">
      <c r="D114" s="5"/>
      <c r="E114" s="5"/>
    </row>
    <row r="115" spans="4:5">
      <c r="D115" s="5"/>
      <c r="E115" s="5"/>
    </row>
    <row r="116" spans="4:5">
      <c r="D116" s="5"/>
      <c r="E116" s="5"/>
    </row>
    <row r="117" spans="4:5">
      <c r="D117" s="5"/>
      <c r="E117" s="5"/>
    </row>
    <row r="118" spans="4:5">
      <c r="D118" s="5"/>
      <c r="E118" s="5"/>
    </row>
    <row r="119" spans="4:5">
      <c r="D119" s="5"/>
      <c r="E119" s="5"/>
    </row>
    <row r="120" spans="4:5">
      <c r="D120" s="5"/>
      <c r="E120" s="5"/>
    </row>
    <row r="121" spans="4:5">
      <c r="D121" s="5"/>
      <c r="E121" s="5"/>
    </row>
    <row r="122" spans="4:5">
      <c r="D122" s="5"/>
      <c r="E122" s="5"/>
    </row>
    <row r="123" spans="4:5">
      <c r="D123" s="5"/>
      <c r="E123" s="5"/>
    </row>
    <row r="124" spans="4:5">
      <c r="D124" s="5"/>
      <c r="E124" s="5"/>
    </row>
    <row r="125" spans="4:5">
      <c r="D125" s="5"/>
      <c r="E125" s="5"/>
    </row>
    <row r="126" spans="4:5">
      <c r="D126" s="5"/>
      <c r="E126" s="5"/>
    </row>
    <row r="127" spans="4:5">
      <c r="D127" s="5"/>
      <c r="E127" s="5"/>
    </row>
    <row r="128" spans="4:5">
      <c r="D128" s="5"/>
      <c r="E128" s="5"/>
    </row>
    <row r="129" spans="4:5">
      <c r="D129" s="5"/>
      <c r="E129" s="5"/>
    </row>
    <row r="130" spans="4:5">
      <c r="D130" s="5"/>
      <c r="E130" s="5"/>
    </row>
    <row r="131" spans="4:5">
      <c r="D131" s="5"/>
      <c r="E131" s="5"/>
    </row>
    <row r="132" spans="4:5">
      <c r="D132" s="5"/>
      <c r="E132" s="5"/>
    </row>
    <row r="133" spans="4:5">
      <c r="D133" s="5"/>
      <c r="E133" s="5"/>
    </row>
    <row r="134" spans="4:5">
      <c r="D134" s="5"/>
      <c r="E134" s="5"/>
    </row>
    <row r="135" spans="4:5">
      <c r="D135" s="5"/>
      <c r="E135" s="5"/>
    </row>
    <row r="136" spans="4:5">
      <c r="D136" s="5"/>
      <c r="E136" s="5"/>
    </row>
    <row r="137" spans="4:5">
      <c r="D137" s="5"/>
      <c r="E137" s="5"/>
    </row>
    <row r="138" spans="4:5">
      <c r="D138" s="5"/>
      <c r="E138" s="5"/>
    </row>
    <row r="139" spans="4:5">
      <c r="D139" s="5"/>
      <c r="E139" s="5"/>
    </row>
    <row r="140" spans="4:5">
      <c r="D140" s="5"/>
      <c r="E140" s="5"/>
    </row>
    <row r="141" spans="4:5">
      <c r="D141" s="5"/>
      <c r="E141" s="5"/>
    </row>
    <row r="142" spans="4:5">
      <c r="D142" s="5"/>
      <c r="E142" s="5"/>
    </row>
    <row r="143" spans="4:5">
      <c r="D143" s="5"/>
      <c r="E143" s="5"/>
    </row>
    <row r="144" spans="4:5">
      <c r="D144" s="5"/>
      <c r="E144" s="5"/>
    </row>
    <row r="145" spans="4:5">
      <c r="D145" s="5"/>
      <c r="E145" s="5"/>
    </row>
    <row r="146" spans="4:5">
      <c r="D146" s="5"/>
      <c r="E146" s="5"/>
    </row>
    <row r="147" spans="4:5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5"/>
    </row>
    <row r="196" spans="4:5">
      <c r="D196" s="5"/>
      <c r="E196" s="17"/>
    </row>
    <row r="197" spans="4:5">
      <c r="D197" s="5"/>
      <c r="E197" s="17"/>
    </row>
    <row r="198" spans="4:5">
      <c r="D198" s="5"/>
      <c r="E198" s="17"/>
    </row>
    <row r="199" spans="4:5">
      <c r="D199" s="5"/>
      <c r="E199" s="17"/>
    </row>
    <row r="200" spans="4:5">
      <c r="D200" s="5"/>
      <c r="E200" s="17"/>
    </row>
    <row r="201" spans="4:5">
      <c r="D201" s="5"/>
      <c r="E201" s="17"/>
    </row>
    <row r="202" spans="4:5">
      <c r="D202" s="5"/>
      <c r="E202" s="17"/>
    </row>
    <row r="203" spans="4:5">
      <c r="D203" s="5"/>
      <c r="E203" s="17"/>
    </row>
  </sheetData>
  <mergeCells count="93">
    <mergeCell ref="A4:I4"/>
    <mergeCell ref="A5:A6"/>
    <mergeCell ref="B5:D6"/>
    <mergeCell ref="E5:E6"/>
    <mergeCell ref="F5:G5"/>
    <mergeCell ref="I5:I6"/>
    <mergeCell ref="J5:L6"/>
    <mergeCell ref="M5:N5"/>
    <mergeCell ref="P5:P6"/>
    <mergeCell ref="I7:I13"/>
    <mergeCell ref="J7:J13"/>
    <mergeCell ref="K7:K13"/>
    <mergeCell ref="L7:L13"/>
    <mergeCell ref="M7:M13"/>
    <mergeCell ref="N7:N13"/>
    <mergeCell ref="O7:O13"/>
    <mergeCell ref="P7:P13"/>
    <mergeCell ref="I15:I21"/>
    <mergeCell ref="J15:J21"/>
    <mergeCell ref="K15:K21"/>
    <mergeCell ref="L15:L21"/>
    <mergeCell ref="M15:M21"/>
    <mergeCell ref="N15:N21"/>
    <mergeCell ref="O15:O21"/>
    <mergeCell ref="P15:P21"/>
    <mergeCell ref="O23:O29"/>
    <mergeCell ref="P23:P29"/>
    <mergeCell ref="N31:N37"/>
    <mergeCell ref="O31:O37"/>
    <mergeCell ref="P31:P37"/>
    <mergeCell ref="I23:I29"/>
    <mergeCell ref="J23:J29"/>
    <mergeCell ref="K23:K29"/>
    <mergeCell ref="L23:L29"/>
    <mergeCell ref="M23:M29"/>
    <mergeCell ref="N23:N29"/>
    <mergeCell ref="I31:I37"/>
    <mergeCell ref="J31:J37"/>
    <mergeCell ref="K31:K37"/>
    <mergeCell ref="L31:L37"/>
    <mergeCell ref="M31:M37"/>
    <mergeCell ref="O39:O45"/>
    <mergeCell ref="P39:P45"/>
    <mergeCell ref="I47:I53"/>
    <mergeCell ref="J47:J53"/>
    <mergeCell ref="K47:K53"/>
    <mergeCell ref="L47:L53"/>
    <mergeCell ref="M47:M53"/>
    <mergeCell ref="N47:N53"/>
    <mergeCell ref="O47:O53"/>
    <mergeCell ref="P47:P53"/>
    <mergeCell ref="I39:I45"/>
    <mergeCell ref="J39:J45"/>
    <mergeCell ref="K39:K45"/>
    <mergeCell ref="L39:L45"/>
    <mergeCell ref="M39:M45"/>
    <mergeCell ref="N39:N45"/>
    <mergeCell ref="O55:O61"/>
    <mergeCell ref="P55:P61"/>
    <mergeCell ref="I63:I69"/>
    <mergeCell ref="J63:J69"/>
    <mergeCell ref="K63:K69"/>
    <mergeCell ref="L63:L69"/>
    <mergeCell ref="M63:M69"/>
    <mergeCell ref="N63:N69"/>
    <mergeCell ref="O63:O69"/>
    <mergeCell ref="P63:P69"/>
    <mergeCell ref="I55:I61"/>
    <mergeCell ref="J55:J61"/>
    <mergeCell ref="K55:K61"/>
    <mergeCell ref="L55:L61"/>
    <mergeCell ref="M55:M61"/>
    <mergeCell ref="N55:N61"/>
    <mergeCell ref="O71:O77"/>
    <mergeCell ref="P71:P77"/>
    <mergeCell ref="A80:F80"/>
    <mergeCell ref="G80:P80"/>
    <mergeCell ref="A81:F81"/>
    <mergeCell ref="I71:I77"/>
    <mergeCell ref="J71:J77"/>
    <mergeCell ref="K71:K77"/>
    <mergeCell ref="L71:L77"/>
    <mergeCell ref="M71:M77"/>
    <mergeCell ref="N71:N77"/>
    <mergeCell ref="A85:F85"/>
    <mergeCell ref="G85:P85"/>
    <mergeCell ref="G81:V81"/>
    <mergeCell ref="A82:F82"/>
    <mergeCell ref="G82:P82"/>
    <mergeCell ref="A83:F83"/>
    <mergeCell ref="G83:P83"/>
    <mergeCell ref="A84:F84"/>
    <mergeCell ref="G84:P84"/>
  </mergeCells>
  <hyperlinks>
    <hyperlink ref="A95" r:id="rId1" xr:uid="{7C109E97-CCB0-4246-8B7A-D7C0B5452937}"/>
    <hyperlink ref="A92" r:id="rId2" xr:uid="{A761BFBB-C8F0-4043-BAEC-0B69CF5CCBAC}"/>
    <hyperlink ref="H95" r:id="rId3" xr:uid="{32EFDF62-F17C-469E-A1AD-413E4F359A96}"/>
    <hyperlink ref="H92" r:id="rId4" xr:uid="{EC00D036-2270-40A4-9E8E-9C20E14B21C5}"/>
  </hyperlinks>
  <pageMargins left="0.7" right="0.7" top="0.75" bottom="0.75" header="0.3" footer="0.3"/>
  <drawing r:id="rId5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799D4-0C07-4063-A6DF-6AB22D90D79F}">
  <dimension ref="A1:BI203"/>
  <sheetViews>
    <sheetView topLeftCell="B1" zoomScale="85" zoomScaleNormal="85" workbookViewId="0">
      <pane ySplit="6" topLeftCell="A32" activePane="bottomLeft" state="frozen"/>
      <selection pane="bottomLeft" activeCell="S71" sqref="S71:S77"/>
    </sheetView>
  </sheetViews>
  <sheetFormatPr defaultRowHeight="15" customHeight="1"/>
  <cols>
    <col min="1" max="1" width="50.85546875" customWidth="1"/>
    <col min="2" max="2" width="3.7109375" customWidth="1"/>
    <col min="3" max="3" width="4.7109375" customWidth="1"/>
    <col min="4" max="4" width="3.7109375" customWidth="1"/>
    <col min="9" max="9" width="37.28515625" customWidth="1"/>
    <col min="10" max="10" width="3.7109375" customWidth="1"/>
    <col min="11" max="11" width="4.7109375" customWidth="1"/>
    <col min="12" max="12" width="3.7109375" customWidth="1"/>
    <col min="15" max="15" width="22" customWidth="1"/>
    <col min="16" max="18" width="15.28515625" customWidth="1"/>
    <col min="19" max="19" width="251.85546875" customWidth="1"/>
  </cols>
  <sheetData>
    <row r="1" spans="1:61" ht="13.9" customHeight="1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</row>
    <row r="2" spans="1:61" ht="24.75">
      <c r="A2" s="4" t="s">
        <v>148</v>
      </c>
      <c r="B2" s="3" t="s">
        <v>43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2"/>
      <c r="U2" s="2"/>
      <c r="V2" s="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</row>
    <row r="3" spans="1:61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2"/>
      <c r="U3" s="2"/>
      <c r="V3" s="2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</row>
    <row r="4" spans="1:61" ht="24.75">
      <c r="A4" s="1122" t="s">
        <v>686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/>
      <c r="P4" s="19"/>
      <c r="Q4" s="19"/>
      <c r="R4" s="19"/>
      <c r="S4" s="8"/>
      <c r="T4" s="2"/>
      <c r="U4" s="2"/>
      <c r="V4" s="2"/>
    </row>
    <row r="5" spans="1:61" ht="27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687</v>
      </c>
      <c r="J5" s="1139" t="s">
        <v>152</v>
      </c>
      <c r="K5" s="1129"/>
      <c r="L5" s="1129"/>
      <c r="M5" s="1588" t="s">
        <v>154</v>
      </c>
      <c r="N5" s="1712"/>
      <c r="O5" s="1718" t="s">
        <v>156</v>
      </c>
      <c r="P5" s="1144"/>
      <c r="Q5" s="1144"/>
      <c r="R5" s="1145"/>
      <c r="S5" s="1714" t="s">
        <v>157</v>
      </c>
      <c r="T5" s="18"/>
      <c r="U5" s="18"/>
      <c r="V5" s="18"/>
    </row>
    <row r="6" spans="1:61" ht="66" customHeight="1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5"/>
      <c r="J6" s="1587"/>
      <c r="K6" s="1132"/>
      <c r="L6" s="1133"/>
      <c r="M6" s="235" t="s">
        <v>158</v>
      </c>
      <c r="N6" s="235" t="s">
        <v>159</v>
      </c>
      <c r="O6" s="844" t="s">
        <v>688</v>
      </c>
      <c r="P6" s="237" t="s">
        <v>689</v>
      </c>
      <c r="Q6" s="238" t="s">
        <v>690</v>
      </c>
      <c r="R6" s="238" t="s">
        <v>691</v>
      </c>
      <c r="S6" s="1593"/>
      <c r="T6" s="2"/>
      <c r="U6" s="2"/>
      <c r="V6" s="2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</row>
    <row r="7" spans="1:61" ht="15" customHeight="1">
      <c r="A7" s="447" t="s">
        <v>188</v>
      </c>
      <c r="B7" s="282" t="s">
        <v>168</v>
      </c>
      <c r="C7" s="282">
        <v>440</v>
      </c>
      <c r="D7" s="282" t="s">
        <v>169</v>
      </c>
      <c r="E7" s="71" t="s">
        <v>170</v>
      </c>
      <c r="F7" s="70">
        <v>45564</v>
      </c>
      <c r="G7" s="71">
        <f t="shared" ref="G7:G13" si="0">F7+1</f>
        <v>45565</v>
      </c>
      <c r="H7" s="70">
        <f>F7+4</f>
        <v>45568</v>
      </c>
      <c r="I7" s="1713" t="s">
        <v>692</v>
      </c>
      <c r="J7" s="1693" t="s">
        <v>693</v>
      </c>
      <c r="K7" s="1695">
        <v>438</v>
      </c>
      <c r="L7" s="1697" t="s">
        <v>179</v>
      </c>
      <c r="M7" s="1604">
        <v>45571</v>
      </c>
      <c r="N7" s="1604">
        <f>M7+2</f>
        <v>45573</v>
      </c>
      <c r="O7" s="1596">
        <f>M7+8</f>
        <v>45579</v>
      </c>
      <c r="P7" s="1604">
        <f>SUM(N7+24)</f>
        <v>45597</v>
      </c>
      <c r="Q7" s="1604">
        <f>SUM(N7+27)</f>
        <v>45600</v>
      </c>
      <c r="R7" s="1604">
        <f>SUM(N7+29)</f>
        <v>45602</v>
      </c>
      <c r="S7" s="1699" t="s">
        <v>694</v>
      </c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</row>
    <row r="8" spans="1:61" ht="15" customHeight="1">
      <c r="A8" s="448" t="s">
        <v>601</v>
      </c>
      <c r="B8" s="393" t="s">
        <v>168</v>
      </c>
      <c r="C8" s="393">
        <v>440</v>
      </c>
      <c r="D8" s="393" t="s">
        <v>179</v>
      </c>
      <c r="E8" s="77" t="s">
        <v>176</v>
      </c>
      <c r="F8" s="78">
        <v>45567</v>
      </c>
      <c r="G8" s="79">
        <f t="shared" si="0"/>
        <v>45568</v>
      </c>
      <c r="H8" s="78">
        <f>F8+1</f>
        <v>45568</v>
      </c>
      <c r="I8" s="1691"/>
      <c r="J8" s="1536"/>
      <c r="K8" s="1515"/>
      <c r="L8" s="1518"/>
      <c r="M8" s="1376"/>
      <c r="N8" s="1376"/>
      <c r="O8" s="1371"/>
      <c r="P8" s="1376"/>
      <c r="Q8" s="1376"/>
      <c r="R8" s="1376"/>
      <c r="S8" s="1700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</row>
    <row r="9" spans="1:61" ht="15" customHeight="1">
      <c r="A9" s="449" t="s">
        <v>177</v>
      </c>
      <c r="B9" s="439" t="s">
        <v>178</v>
      </c>
      <c r="C9" s="439">
        <v>437</v>
      </c>
      <c r="D9" s="439" t="s">
        <v>179</v>
      </c>
      <c r="E9" s="409" t="s">
        <v>180</v>
      </c>
      <c r="F9" s="410">
        <v>45564</v>
      </c>
      <c r="G9" s="411">
        <f t="shared" si="0"/>
        <v>45565</v>
      </c>
      <c r="H9" s="410">
        <f>F9+4</f>
        <v>45568</v>
      </c>
      <c r="I9" s="1691"/>
      <c r="J9" s="1536"/>
      <c r="K9" s="1515"/>
      <c r="L9" s="1518"/>
      <c r="M9" s="1376"/>
      <c r="N9" s="1376"/>
      <c r="O9" s="1371"/>
      <c r="P9" s="1376"/>
      <c r="Q9" s="1376"/>
      <c r="R9" s="1376"/>
      <c r="S9" s="1700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</row>
    <row r="10" spans="1:61" ht="15" customHeight="1">
      <c r="A10" s="494" t="s">
        <v>602</v>
      </c>
      <c r="B10" s="439" t="s">
        <v>182</v>
      </c>
      <c r="C10" s="439">
        <v>438</v>
      </c>
      <c r="D10" s="439" t="s">
        <v>179</v>
      </c>
      <c r="E10" s="88" t="s">
        <v>180</v>
      </c>
      <c r="F10" s="89">
        <v>45565</v>
      </c>
      <c r="G10" s="90">
        <f t="shared" si="0"/>
        <v>45566</v>
      </c>
      <c r="H10" s="89">
        <f>F10+2</f>
        <v>45567</v>
      </c>
      <c r="I10" s="1691"/>
      <c r="J10" s="1536"/>
      <c r="K10" s="1515"/>
      <c r="L10" s="1518"/>
      <c r="M10" s="1376"/>
      <c r="N10" s="1376"/>
      <c r="O10" s="1371"/>
      <c r="P10" s="1376"/>
      <c r="Q10" s="1376"/>
      <c r="R10" s="1376"/>
      <c r="S10" s="1700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</row>
    <row r="11" spans="1:61" ht="15" customHeight="1">
      <c r="A11" s="449" t="s">
        <v>198</v>
      </c>
      <c r="B11" s="439" t="s">
        <v>184</v>
      </c>
      <c r="C11" s="439">
        <v>440</v>
      </c>
      <c r="D11" s="439" t="s">
        <v>169</v>
      </c>
      <c r="E11" s="88" t="s">
        <v>180</v>
      </c>
      <c r="F11" s="89">
        <v>45569</v>
      </c>
      <c r="G11" s="90">
        <f t="shared" si="0"/>
        <v>45570</v>
      </c>
      <c r="H11" s="89">
        <f>F11+2</f>
        <v>45571</v>
      </c>
      <c r="I11" s="1691"/>
      <c r="J11" s="1536"/>
      <c r="K11" s="1515"/>
      <c r="L11" s="1518"/>
      <c r="M11" s="1376"/>
      <c r="N11" s="1376"/>
      <c r="O11" s="1371"/>
      <c r="P11" s="1376"/>
      <c r="Q11" s="1376"/>
      <c r="R11" s="1376"/>
      <c r="S11" s="1700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</row>
    <row r="12" spans="1:61" ht="15.75" customHeight="1">
      <c r="A12" s="450" t="s">
        <v>193</v>
      </c>
      <c r="B12" s="440" t="s">
        <v>186</v>
      </c>
      <c r="C12" s="440">
        <v>440</v>
      </c>
      <c r="D12" s="440" t="s">
        <v>169</v>
      </c>
      <c r="E12" s="95" t="s">
        <v>187</v>
      </c>
      <c r="F12" s="96">
        <v>45565</v>
      </c>
      <c r="G12" s="97">
        <f t="shared" si="0"/>
        <v>45566</v>
      </c>
      <c r="H12" s="96">
        <f>F12+1</f>
        <v>45566</v>
      </c>
      <c r="I12" s="1691"/>
      <c r="J12" s="1536"/>
      <c r="K12" s="1515"/>
      <c r="L12" s="1518"/>
      <c r="M12" s="1376"/>
      <c r="N12" s="1376"/>
      <c r="O12" s="1371"/>
      <c r="P12" s="1376"/>
      <c r="Q12" s="1376"/>
      <c r="R12" s="1376"/>
      <c r="S12" s="1700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</row>
    <row r="13" spans="1:61" ht="15.75" customHeight="1">
      <c r="A13" s="451" t="s">
        <v>177</v>
      </c>
      <c r="B13" s="440" t="s">
        <v>178</v>
      </c>
      <c r="C13" s="440">
        <v>437</v>
      </c>
      <c r="D13" s="440" t="s">
        <v>179</v>
      </c>
      <c r="E13" s="357" t="s">
        <v>187</v>
      </c>
      <c r="F13" s="102">
        <v>45567</v>
      </c>
      <c r="G13" s="103">
        <f t="shared" si="0"/>
        <v>45568</v>
      </c>
      <c r="H13" s="102">
        <f>F13+1</f>
        <v>45568</v>
      </c>
      <c r="I13" s="1692"/>
      <c r="J13" s="1694"/>
      <c r="K13" s="1696"/>
      <c r="L13" s="1698"/>
      <c r="M13" s="1605"/>
      <c r="N13" s="1605"/>
      <c r="O13" s="1597"/>
      <c r="P13" s="1605"/>
      <c r="Q13" s="1605"/>
      <c r="R13" s="1605"/>
      <c r="S13" s="1701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</row>
    <row r="14" spans="1:61" ht="11.25" customHeight="1">
      <c r="A14" s="62"/>
      <c r="B14" s="360"/>
      <c r="C14" s="360"/>
      <c r="D14" s="361"/>
      <c r="E14" s="40"/>
      <c r="F14" s="39"/>
      <c r="G14" s="39"/>
      <c r="H14" s="39"/>
      <c r="I14" s="63"/>
      <c r="J14" s="63"/>
      <c r="K14" s="63"/>
      <c r="L14" s="63"/>
      <c r="M14" s="64"/>
      <c r="N14" s="64"/>
      <c r="O14" s="64"/>
      <c r="P14" s="64"/>
      <c r="Q14" s="64"/>
      <c r="R14" s="64"/>
      <c r="S14" s="61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</row>
    <row r="15" spans="1:61" ht="14.25" customHeight="1">
      <c r="A15" s="447" t="s">
        <v>603</v>
      </c>
      <c r="B15" s="604" t="s">
        <v>168</v>
      </c>
      <c r="C15" s="605">
        <f>C7+1</f>
        <v>441</v>
      </c>
      <c r="D15" s="605" t="s">
        <v>169</v>
      </c>
      <c r="E15" s="741" t="s">
        <v>170</v>
      </c>
      <c r="F15" s="70">
        <f>F7+7</f>
        <v>45571</v>
      </c>
      <c r="G15" s="71">
        <f>F15+1</f>
        <v>45572</v>
      </c>
      <c r="H15" s="72">
        <f>F15+4</f>
        <v>45575</v>
      </c>
      <c r="I15" s="831" t="s">
        <v>105</v>
      </c>
      <c r="J15" s="835"/>
      <c r="K15" s="1727">
        <f>SUM(K7+1)</f>
        <v>439</v>
      </c>
      <c r="L15" s="1720" t="s">
        <v>179</v>
      </c>
      <c r="M15" s="1596">
        <f>SUM(M7+7)</f>
        <v>45578</v>
      </c>
      <c r="N15" s="1596">
        <f>M15+2</f>
        <v>45580</v>
      </c>
      <c r="O15" s="1596">
        <f>M15+8</f>
        <v>45586</v>
      </c>
      <c r="P15" s="1596">
        <f>SUM(N15+24)</f>
        <v>45604</v>
      </c>
      <c r="Q15" s="1596">
        <f>SUM(N15+27)</f>
        <v>45607</v>
      </c>
      <c r="R15" s="1596">
        <f>SUM(N15+29)</f>
        <v>45609</v>
      </c>
      <c r="S15" s="1699" t="s">
        <v>605</v>
      </c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</row>
    <row r="16" spans="1:61" ht="15" customHeight="1">
      <c r="A16" s="448" t="s">
        <v>194</v>
      </c>
      <c r="B16" s="728" t="s">
        <v>168</v>
      </c>
      <c r="C16" s="728">
        <f>C8+1</f>
        <v>441</v>
      </c>
      <c r="D16" s="728" t="s">
        <v>169</v>
      </c>
      <c r="E16" s="742" t="s">
        <v>176</v>
      </c>
      <c r="F16" s="78">
        <f>F8+7</f>
        <v>45574</v>
      </c>
      <c r="G16" s="79">
        <f t="shared" ref="G16" si="1">F16+1</f>
        <v>45575</v>
      </c>
      <c r="H16" s="80">
        <f>F16+1</f>
        <v>45575</v>
      </c>
      <c r="I16" s="832"/>
      <c r="J16" s="836"/>
      <c r="K16" s="1544"/>
      <c r="L16" s="1547"/>
      <c r="M16" s="1371"/>
      <c r="N16" s="1371"/>
      <c r="O16" s="1371"/>
      <c r="P16" s="1371"/>
      <c r="Q16" s="1371"/>
      <c r="R16" s="1371"/>
      <c r="S16" s="1700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</row>
    <row r="17" spans="1:61" ht="15" customHeight="1">
      <c r="A17" s="449" t="s">
        <v>196</v>
      </c>
      <c r="B17" s="439" t="s">
        <v>178</v>
      </c>
      <c r="C17" s="439">
        <f>C9+1</f>
        <v>438</v>
      </c>
      <c r="D17" s="439" t="s">
        <v>179</v>
      </c>
      <c r="E17" s="88" t="s">
        <v>180</v>
      </c>
      <c r="F17" s="89">
        <f>F9+7</f>
        <v>45571</v>
      </c>
      <c r="G17" s="90">
        <f t="shared" ref="G15:G21" si="2">F17+1</f>
        <v>45572</v>
      </c>
      <c r="H17" s="91">
        <f>F17+4</f>
        <v>45575</v>
      </c>
      <c r="I17" s="832"/>
      <c r="J17" s="836"/>
      <c r="K17" s="1544"/>
      <c r="L17" s="1547"/>
      <c r="M17" s="1371"/>
      <c r="N17" s="1371"/>
      <c r="O17" s="1371"/>
      <c r="P17" s="1371"/>
      <c r="Q17" s="1371"/>
      <c r="R17" s="1371"/>
      <c r="S17" s="1700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</row>
    <row r="18" spans="1:61" ht="15" customHeight="1">
      <c r="A18" s="494" t="s">
        <v>606</v>
      </c>
      <c r="B18" s="393" t="s">
        <v>182</v>
      </c>
      <c r="C18" s="393">
        <f>C10+1</f>
        <v>439</v>
      </c>
      <c r="D18" s="393" t="s">
        <v>179</v>
      </c>
      <c r="E18" s="88" t="s">
        <v>180</v>
      </c>
      <c r="F18" s="89">
        <f>F10+7</f>
        <v>45572</v>
      </c>
      <c r="G18" s="90">
        <f t="shared" si="2"/>
        <v>45573</v>
      </c>
      <c r="H18" s="91">
        <f>F18+2</f>
        <v>45574</v>
      </c>
      <c r="I18" s="833" t="s">
        <v>604</v>
      </c>
      <c r="J18" s="836" t="s">
        <v>693</v>
      </c>
      <c r="K18" s="1544"/>
      <c r="L18" s="1547"/>
      <c r="M18" s="1371"/>
      <c r="N18" s="1371"/>
      <c r="O18" s="1371"/>
      <c r="P18" s="1371"/>
      <c r="Q18" s="1371"/>
      <c r="R18" s="1371"/>
      <c r="S18" s="1700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</row>
    <row r="19" spans="1:61" ht="15" customHeight="1">
      <c r="A19" s="449" t="s">
        <v>512</v>
      </c>
      <c r="B19" s="439" t="s">
        <v>184</v>
      </c>
      <c r="C19" s="439">
        <f>C11+1</f>
        <v>441</v>
      </c>
      <c r="D19" s="439" t="s">
        <v>169</v>
      </c>
      <c r="E19" s="88" t="s">
        <v>180</v>
      </c>
      <c r="F19" s="89">
        <f>F11+7</f>
        <v>45576</v>
      </c>
      <c r="G19" s="90">
        <f t="shared" si="2"/>
        <v>45577</v>
      </c>
      <c r="H19" s="89">
        <f>F19+2</f>
        <v>45578</v>
      </c>
      <c r="I19" s="832"/>
      <c r="J19" s="836"/>
      <c r="K19" s="1544"/>
      <c r="L19" s="1547"/>
      <c r="M19" s="1371"/>
      <c r="N19" s="1371"/>
      <c r="O19" s="1371"/>
      <c r="P19" s="1371"/>
      <c r="Q19" s="1371"/>
      <c r="R19" s="1371"/>
      <c r="S19" s="1700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</row>
    <row r="20" spans="1:61" ht="15" customHeight="1">
      <c r="A20" s="450" t="s">
        <v>199</v>
      </c>
      <c r="B20" s="440" t="s">
        <v>186</v>
      </c>
      <c r="C20" s="440">
        <f>C12+1</f>
        <v>441</v>
      </c>
      <c r="D20" s="440" t="s">
        <v>169</v>
      </c>
      <c r="E20" s="95" t="s">
        <v>187</v>
      </c>
      <c r="F20" s="96">
        <f>F12+7</f>
        <v>45572</v>
      </c>
      <c r="G20" s="97">
        <f t="shared" si="2"/>
        <v>45573</v>
      </c>
      <c r="H20" s="98">
        <f>F20+1</f>
        <v>45573</v>
      </c>
      <c r="I20" s="832"/>
      <c r="J20" s="836"/>
      <c r="K20" s="1544"/>
      <c r="L20" s="1547"/>
      <c r="M20" s="1371"/>
      <c r="N20" s="1371"/>
      <c r="O20" s="1371"/>
      <c r="P20" s="1371"/>
      <c r="Q20" s="1371"/>
      <c r="R20" s="1371"/>
      <c r="S20" s="1700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</row>
    <row r="21" spans="1:61" ht="15" customHeight="1">
      <c r="A21" s="451" t="s">
        <v>211</v>
      </c>
      <c r="B21" s="440" t="s">
        <v>184</v>
      </c>
      <c r="C21" s="440">
        <v>440</v>
      </c>
      <c r="D21" s="440" t="s">
        <v>179</v>
      </c>
      <c r="E21" s="357" t="s">
        <v>187</v>
      </c>
      <c r="F21" s="102">
        <f>F13+4</f>
        <v>45571</v>
      </c>
      <c r="G21" s="103">
        <f t="shared" si="2"/>
        <v>45572</v>
      </c>
      <c r="H21" s="281">
        <f>F21+1</f>
        <v>45572</v>
      </c>
      <c r="I21" s="834"/>
      <c r="J21" s="837"/>
      <c r="K21" s="1728"/>
      <c r="L21" s="1721"/>
      <c r="M21" s="1597"/>
      <c r="N21" s="1597"/>
      <c r="O21" s="1597"/>
      <c r="P21" s="1597"/>
      <c r="Q21" s="1597"/>
      <c r="R21" s="1597"/>
      <c r="S21" s="1701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</row>
    <row r="22" spans="1:61" ht="7.9" customHeight="1">
      <c r="A22" s="62"/>
      <c r="B22" s="360"/>
      <c r="C22" s="360"/>
      <c r="D22" s="361"/>
      <c r="E22" s="40"/>
      <c r="F22" s="39"/>
      <c r="G22" s="39"/>
      <c r="H22" s="39"/>
      <c r="I22" s="63"/>
      <c r="J22" s="63"/>
      <c r="K22" s="63"/>
      <c r="L22" s="63"/>
      <c r="M22" s="64"/>
      <c r="N22" s="64"/>
      <c r="O22" s="64"/>
      <c r="P22" s="64"/>
      <c r="Q22" s="64"/>
      <c r="R22" s="64"/>
      <c r="S22" s="61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</row>
    <row r="23" spans="1:61" ht="15.75" customHeight="1">
      <c r="A23" s="447" t="s">
        <v>202</v>
      </c>
      <c r="B23" s="282" t="s">
        <v>168</v>
      </c>
      <c r="C23" s="282">
        <f>C15+1</f>
        <v>442</v>
      </c>
      <c r="D23" s="282" t="s">
        <v>169</v>
      </c>
      <c r="E23" s="69" t="s">
        <v>170</v>
      </c>
      <c r="F23" s="70">
        <f>F15+7</f>
        <v>45578</v>
      </c>
      <c r="G23" s="71">
        <f t="shared" ref="G23:G29" si="3">F23+1</f>
        <v>45579</v>
      </c>
      <c r="H23" s="72">
        <f>F23+4</f>
        <v>45582</v>
      </c>
      <c r="I23" s="528"/>
      <c r="J23" s="1693" t="s">
        <v>693</v>
      </c>
      <c r="K23" s="1695">
        <f>SUM(K15+1)</f>
        <v>440</v>
      </c>
      <c r="L23" s="1697" t="s">
        <v>179</v>
      </c>
      <c r="M23" s="1604">
        <f>SUM(M15+7)</f>
        <v>45585</v>
      </c>
      <c r="N23" s="1604">
        <f>M23+2</f>
        <v>45587</v>
      </c>
      <c r="O23" s="1596">
        <f>M23+8</f>
        <v>45593</v>
      </c>
      <c r="P23" s="1604">
        <f>SUM(N23+24)</f>
        <v>45611</v>
      </c>
      <c r="Q23" s="1604">
        <f>SUM(N23+27)</f>
        <v>45614</v>
      </c>
      <c r="R23" s="1604">
        <f>SUM(N23+29)</f>
        <v>45616</v>
      </c>
      <c r="S23" s="1699" t="s">
        <v>694</v>
      </c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</row>
    <row r="24" spans="1:61" ht="15" customHeight="1">
      <c r="A24" s="448" t="s">
        <v>202</v>
      </c>
      <c r="B24" s="331" t="s">
        <v>168</v>
      </c>
      <c r="C24" s="331">
        <f>C16+1</f>
        <v>442</v>
      </c>
      <c r="D24" s="331" t="s">
        <v>169</v>
      </c>
      <c r="E24" s="77" t="s">
        <v>176</v>
      </c>
      <c r="F24" s="78">
        <f>F16+7</f>
        <v>45581</v>
      </c>
      <c r="G24" s="79">
        <f t="shared" si="3"/>
        <v>45582</v>
      </c>
      <c r="H24" s="80">
        <f>F24+1</f>
        <v>45582</v>
      </c>
      <c r="I24" s="434"/>
      <c r="J24" s="1536"/>
      <c r="K24" s="1515"/>
      <c r="L24" s="1518"/>
      <c r="M24" s="1376"/>
      <c r="N24" s="1376"/>
      <c r="O24" s="1371"/>
      <c r="P24" s="1376"/>
      <c r="Q24" s="1376"/>
      <c r="R24" s="1376"/>
      <c r="S24" s="1700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</row>
    <row r="25" spans="1:61" ht="15" customHeight="1">
      <c r="A25" s="449" t="s">
        <v>203</v>
      </c>
      <c r="B25" s="439" t="s">
        <v>178</v>
      </c>
      <c r="C25" s="439">
        <f>C17+1</f>
        <v>439</v>
      </c>
      <c r="D25" s="439" t="s">
        <v>179</v>
      </c>
      <c r="E25" s="88" t="s">
        <v>180</v>
      </c>
      <c r="F25" s="89">
        <f>F17+7</f>
        <v>45578</v>
      </c>
      <c r="G25" s="90">
        <f t="shared" si="3"/>
        <v>45579</v>
      </c>
      <c r="H25" s="91">
        <f>F25+4</f>
        <v>45582</v>
      </c>
      <c r="I25" s="434"/>
      <c r="J25" s="1536"/>
      <c r="K25" s="1515"/>
      <c r="L25" s="1518"/>
      <c r="M25" s="1376"/>
      <c r="N25" s="1376"/>
      <c r="O25" s="1371"/>
      <c r="P25" s="1376"/>
      <c r="Q25" s="1376"/>
      <c r="R25" s="1376"/>
      <c r="S25" s="1700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</row>
    <row r="26" spans="1:61">
      <c r="A26" s="494" t="s">
        <v>608</v>
      </c>
      <c r="B26" s="439" t="s">
        <v>182</v>
      </c>
      <c r="C26" s="439">
        <f>C18+1</f>
        <v>440</v>
      </c>
      <c r="D26" s="439" t="s">
        <v>179</v>
      </c>
      <c r="E26" s="88" t="s">
        <v>180</v>
      </c>
      <c r="F26" s="89">
        <f>F18+7</f>
        <v>45579</v>
      </c>
      <c r="G26" s="90">
        <f t="shared" si="3"/>
        <v>45580</v>
      </c>
      <c r="H26" s="91">
        <f>F26+2</f>
        <v>45581</v>
      </c>
      <c r="I26" s="434" t="s">
        <v>695</v>
      </c>
      <c r="J26" s="1536"/>
      <c r="K26" s="1515"/>
      <c r="L26" s="1518"/>
      <c r="M26" s="1376"/>
      <c r="N26" s="1376"/>
      <c r="O26" s="1371"/>
      <c r="P26" s="1376"/>
      <c r="Q26" s="1376"/>
      <c r="R26" s="1376"/>
      <c r="S26" s="1700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</row>
    <row r="27" spans="1:61">
      <c r="A27" s="449" t="s">
        <v>219</v>
      </c>
      <c r="B27" s="439" t="s">
        <v>184</v>
      </c>
      <c r="C27" s="439">
        <f>C19+1</f>
        <v>442</v>
      </c>
      <c r="D27" s="439" t="s">
        <v>169</v>
      </c>
      <c r="E27" s="88" t="s">
        <v>180</v>
      </c>
      <c r="F27" s="89">
        <f>F19+7</f>
        <v>45583</v>
      </c>
      <c r="G27" s="90">
        <f t="shared" si="3"/>
        <v>45584</v>
      </c>
      <c r="H27" s="89">
        <f>F27+2</f>
        <v>45585</v>
      </c>
      <c r="I27" s="434"/>
      <c r="J27" s="1536"/>
      <c r="K27" s="1515"/>
      <c r="L27" s="1518"/>
      <c r="M27" s="1376"/>
      <c r="N27" s="1376"/>
      <c r="O27" s="1371"/>
      <c r="P27" s="1376"/>
      <c r="Q27" s="1376"/>
      <c r="R27" s="1376"/>
      <c r="S27" s="1700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</row>
    <row r="28" spans="1:61">
      <c r="A28" s="450" t="s">
        <v>233</v>
      </c>
      <c r="B28" s="440" t="s">
        <v>186</v>
      </c>
      <c r="C28" s="440">
        <f>C20+1</f>
        <v>442</v>
      </c>
      <c r="D28" s="440" t="s">
        <v>169</v>
      </c>
      <c r="E28" s="95" t="s">
        <v>187</v>
      </c>
      <c r="F28" s="96">
        <f>F20+7</f>
        <v>45579</v>
      </c>
      <c r="G28" s="97">
        <f t="shared" si="3"/>
        <v>45580</v>
      </c>
      <c r="H28" s="98">
        <f>F28+1</f>
        <v>45580</v>
      </c>
      <c r="I28" s="434"/>
      <c r="J28" s="1536"/>
      <c r="K28" s="1515"/>
      <c r="L28" s="1518"/>
      <c r="M28" s="1376"/>
      <c r="N28" s="1376"/>
      <c r="O28" s="1371"/>
      <c r="P28" s="1376"/>
      <c r="Q28" s="1376"/>
      <c r="R28" s="1376"/>
      <c r="S28" s="1700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</row>
    <row r="29" spans="1:61">
      <c r="A29" s="451" t="s">
        <v>198</v>
      </c>
      <c r="B29" s="440" t="s">
        <v>184</v>
      </c>
      <c r="C29" s="440">
        <f>C21+1</f>
        <v>441</v>
      </c>
      <c r="D29" s="440" t="s">
        <v>201</v>
      </c>
      <c r="E29" s="357" t="s">
        <v>187</v>
      </c>
      <c r="F29" s="102">
        <f>F21+7</f>
        <v>45578</v>
      </c>
      <c r="G29" s="103">
        <f t="shared" si="3"/>
        <v>45579</v>
      </c>
      <c r="H29" s="281">
        <f>F29+1</f>
        <v>45579</v>
      </c>
      <c r="I29" s="435"/>
      <c r="J29" s="1694"/>
      <c r="K29" s="1696"/>
      <c r="L29" s="1698"/>
      <c r="M29" s="1605"/>
      <c r="N29" s="1605"/>
      <c r="O29" s="1597"/>
      <c r="P29" s="1605"/>
      <c r="Q29" s="1605"/>
      <c r="R29" s="1605"/>
      <c r="S29" s="1701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</row>
    <row r="30" spans="1:61" ht="7.9" customHeight="1">
      <c r="A30" s="62"/>
      <c r="B30" s="360"/>
      <c r="C30" s="360"/>
      <c r="D30" s="361"/>
      <c r="E30" s="40"/>
      <c r="F30" s="39"/>
      <c r="G30" s="39"/>
      <c r="H30" s="39"/>
      <c r="I30" s="63"/>
      <c r="J30" s="63"/>
      <c r="K30" s="63"/>
      <c r="L30" s="63"/>
      <c r="M30" s="64"/>
      <c r="N30" s="64"/>
      <c r="O30" s="64"/>
      <c r="P30" s="64"/>
      <c r="Q30" s="64"/>
      <c r="R30" s="64"/>
      <c r="S30" s="61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</row>
    <row r="31" spans="1:61" ht="16.5" customHeight="1">
      <c r="A31" s="447" t="s">
        <v>207</v>
      </c>
      <c r="B31" s="282" t="s">
        <v>168</v>
      </c>
      <c r="C31" s="282">
        <f>C23+1</f>
        <v>443</v>
      </c>
      <c r="D31" s="282" t="s">
        <v>169</v>
      </c>
      <c r="E31" s="69" t="s">
        <v>170</v>
      </c>
      <c r="F31" s="70">
        <f>F23+7</f>
        <v>45585</v>
      </c>
      <c r="G31" s="71">
        <f t="shared" ref="G31:G37" si="4">F31+1</f>
        <v>45586</v>
      </c>
      <c r="H31" s="72">
        <f>F31+4</f>
        <v>45589</v>
      </c>
      <c r="I31" s="526"/>
      <c r="J31" s="1724" t="s">
        <v>693</v>
      </c>
      <c r="K31" s="1695">
        <f>SUM(K23+1)</f>
        <v>441</v>
      </c>
      <c r="L31" s="1697" t="s">
        <v>179</v>
      </c>
      <c r="M31" s="1604">
        <f>SUM(M23+7)</f>
        <v>45592</v>
      </c>
      <c r="N31" s="1604">
        <f>M31+2</f>
        <v>45594</v>
      </c>
      <c r="O31" s="1596">
        <f>M31+8</f>
        <v>45600</v>
      </c>
      <c r="P31" s="1716">
        <f>SUM(N31+24)</f>
        <v>45618</v>
      </c>
      <c r="Q31" s="1574">
        <f>SUM(N31+27)</f>
        <v>45621</v>
      </c>
      <c r="R31" s="1571">
        <f>SUM(N31+29)</f>
        <v>45623</v>
      </c>
      <c r="S31" s="1699" t="s">
        <v>694</v>
      </c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</row>
    <row r="32" spans="1:61">
      <c r="A32" s="448" t="s">
        <v>207</v>
      </c>
      <c r="B32" s="331" t="s">
        <v>168</v>
      </c>
      <c r="C32" s="331">
        <f>C24+1</f>
        <v>443</v>
      </c>
      <c r="D32" s="331" t="s">
        <v>169</v>
      </c>
      <c r="E32" s="77" t="s">
        <v>176</v>
      </c>
      <c r="F32" s="78">
        <f>F24+7</f>
        <v>45588</v>
      </c>
      <c r="G32" s="79">
        <f t="shared" si="4"/>
        <v>45589</v>
      </c>
      <c r="H32" s="80">
        <f>F32+1</f>
        <v>45589</v>
      </c>
      <c r="I32" s="525"/>
      <c r="J32" s="1725"/>
      <c r="K32" s="1515"/>
      <c r="L32" s="1518"/>
      <c r="M32" s="1376"/>
      <c r="N32" s="1376"/>
      <c r="O32" s="1371"/>
      <c r="P32" s="1682"/>
      <c r="Q32" s="1575"/>
      <c r="R32" s="1572"/>
      <c r="S32" s="1700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</row>
    <row r="33" spans="1:61" ht="15" customHeight="1">
      <c r="A33" s="449" t="s">
        <v>604</v>
      </c>
      <c r="B33" s="439" t="s">
        <v>178</v>
      </c>
      <c r="C33" s="439">
        <f>C25+1</f>
        <v>440</v>
      </c>
      <c r="D33" s="439" t="s">
        <v>179</v>
      </c>
      <c r="E33" s="333" t="s">
        <v>180</v>
      </c>
      <c r="F33" s="334">
        <f>F25+7</f>
        <v>45585</v>
      </c>
      <c r="G33" s="335">
        <f t="shared" si="4"/>
        <v>45586</v>
      </c>
      <c r="H33" s="336">
        <f>F33+4</f>
        <v>45589</v>
      </c>
      <c r="I33" s="525"/>
      <c r="J33" s="1725"/>
      <c r="K33" s="1515"/>
      <c r="L33" s="1518"/>
      <c r="M33" s="1376"/>
      <c r="N33" s="1376"/>
      <c r="O33" s="1371"/>
      <c r="P33" s="1682"/>
      <c r="Q33" s="1575"/>
      <c r="R33" s="1572"/>
      <c r="S33" s="1700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</row>
    <row r="34" spans="1:61" ht="15" customHeight="1">
      <c r="A34" s="494" t="s">
        <v>610</v>
      </c>
      <c r="B34" s="439" t="s">
        <v>182</v>
      </c>
      <c r="C34" s="439">
        <f>C26+1</f>
        <v>441</v>
      </c>
      <c r="D34" s="439" t="s">
        <v>179</v>
      </c>
      <c r="E34" s="88" t="s">
        <v>180</v>
      </c>
      <c r="F34" s="89">
        <f>F26+7</f>
        <v>45586</v>
      </c>
      <c r="G34" s="90">
        <f t="shared" si="4"/>
        <v>45587</v>
      </c>
      <c r="H34" s="91">
        <f>F34+2</f>
        <v>45588</v>
      </c>
      <c r="I34" s="525" t="s">
        <v>358</v>
      </c>
      <c r="J34" s="1725"/>
      <c r="K34" s="1515"/>
      <c r="L34" s="1518"/>
      <c r="M34" s="1376"/>
      <c r="N34" s="1376"/>
      <c r="O34" s="1371"/>
      <c r="P34" s="1682"/>
      <c r="Q34" s="1575"/>
      <c r="R34" s="1572"/>
      <c r="S34" s="1700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</row>
    <row r="35" spans="1:61" ht="15" customHeight="1">
      <c r="A35" s="449" t="s">
        <v>224</v>
      </c>
      <c r="B35" s="439" t="s">
        <v>184</v>
      </c>
      <c r="C35" s="439">
        <f>C27+1</f>
        <v>443</v>
      </c>
      <c r="D35" s="439" t="s">
        <v>169</v>
      </c>
      <c r="E35" s="88" t="s">
        <v>180</v>
      </c>
      <c r="F35" s="89">
        <f>F27+7</f>
        <v>45590</v>
      </c>
      <c r="G35" s="90">
        <f t="shared" si="4"/>
        <v>45591</v>
      </c>
      <c r="H35" s="89">
        <f>F35+2</f>
        <v>45592</v>
      </c>
      <c r="I35" s="527"/>
      <c r="J35" s="1725"/>
      <c r="K35" s="1515"/>
      <c r="L35" s="1518"/>
      <c r="M35" s="1376"/>
      <c r="N35" s="1376"/>
      <c r="O35" s="1371"/>
      <c r="P35" s="1682"/>
      <c r="Q35" s="1575"/>
      <c r="R35" s="1572"/>
      <c r="S35" s="1700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</row>
    <row r="36" spans="1:61" ht="15" customHeight="1">
      <c r="A36" s="450" t="s">
        <v>611</v>
      </c>
      <c r="B36" s="440" t="s">
        <v>186</v>
      </c>
      <c r="C36" s="440">
        <f>C28+1</f>
        <v>443</v>
      </c>
      <c r="D36" s="440" t="s">
        <v>169</v>
      </c>
      <c r="E36" s="95" t="s">
        <v>187</v>
      </c>
      <c r="F36" s="96">
        <f>F28+7</f>
        <v>45586</v>
      </c>
      <c r="G36" s="97">
        <f t="shared" si="4"/>
        <v>45587</v>
      </c>
      <c r="H36" s="98">
        <f>F36+1</f>
        <v>45587</v>
      </c>
      <c r="I36" s="434"/>
      <c r="J36" s="1725"/>
      <c r="K36" s="1515"/>
      <c r="L36" s="1518"/>
      <c r="M36" s="1376"/>
      <c r="N36" s="1376"/>
      <c r="O36" s="1371"/>
      <c r="P36" s="1682"/>
      <c r="Q36" s="1575"/>
      <c r="R36" s="1572"/>
      <c r="S36" s="1700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</row>
    <row r="37" spans="1:61" ht="15" customHeight="1">
      <c r="A37" s="451" t="s">
        <v>213</v>
      </c>
      <c r="B37" s="440" t="s">
        <v>184</v>
      </c>
      <c r="C37" s="440">
        <f>C29+1</f>
        <v>442</v>
      </c>
      <c r="D37" s="440" t="s">
        <v>201</v>
      </c>
      <c r="E37" s="357" t="s">
        <v>187</v>
      </c>
      <c r="F37" s="102">
        <f>F29+7</f>
        <v>45585</v>
      </c>
      <c r="G37" s="103">
        <f t="shared" si="4"/>
        <v>45586</v>
      </c>
      <c r="H37" s="281">
        <f>F37+1</f>
        <v>45586</v>
      </c>
      <c r="I37" s="435"/>
      <c r="J37" s="1726"/>
      <c r="K37" s="1516"/>
      <c r="L37" s="1519"/>
      <c r="M37" s="1719"/>
      <c r="N37" s="1719"/>
      <c r="O37" s="1715"/>
      <c r="P37" s="1717"/>
      <c r="Q37" s="1576"/>
      <c r="R37" s="1573"/>
      <c r="S37" s="1701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</row>
    <row r="38" spans="1:61" ht="7.9" customHeight="1">
      <c r="A38" s="104"/>
      <c r="B38" s="358"/>
      <c r="C38" s="358"/>
      <c r="D38" s="359"/>
      <c r="E38" s="94"/>
      <c r="F38" s="96"/>
      <c r="G38" s="96"/>
      <c r="H38" s="96"/>
      <c r="I38" s="63"/>
      <c r="J38" s="63"/>
      <c r="K38" s="63"/>
      <c r="L38" s="63"/>
      <c r="M38" s="64"/>
      <c r="N38" s="64"/>
      <c r="O38" s="64"/>
      <c r="P38" s="64"/>
      <c r="Q38" s="64"/>
      <c r="R38" s="64"/>
      <c r="S38" s="61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</row>
    <row r="39" spans="1:61" ht="15" customHeight="1">
      <c r="A39" s="447" t="s">
        <v>175</v>
      </c>
      <c r="B39" s="282" t="s">
        <v>168</v>
      </c>
      <c r="C39" s="282">
        <f>C31+1</f>
        <v>444</v>
      </c>
      <c r="D39" s="282" t="s">
        <v>169</v>
      </c>
      <c r="E39" s="69" t="s">
        <v>170</v>
      </c>
      <c r="F39" s="70">
        <f>F31+7</f>
        <v>45592</v>
      </c>
      <c r="G39" s="71">
        <f t="shared" ref="G39:G45" si="5">F39+1</f>
        <v>45593</v>
      </c>
      <c r="H39" s="72">
        <f>F39+4</f>
        <v>45596</v>
      </c>
      <c r="I39" s="509"/>
      <c r="J39" s="1693" t="s">
        <v>693</v>
      </c>
      <c r="K39" s="1695">
        <f>SUM(K31+1)</f>
        <v>442</v>
      </c>
      <c r="L39" s="1697" t="s">
        <v>179</v>
      </c>
      <c r="M39" s="1604">
        <f>SUM(M31+7)</f>
        <v>45599</v>
      </c>
      <c r="N39" s="1604">
        <f>M39+2</f>
        <v>45601</v>
      </c>
      <c r="O39" s="1596">
        <f>M39+8</f>
        <v>45607</v>
      </c>
      <c r="P39" s="1604">
        <f>SUM(N39+24)</f>
        <v>45625</v>
      </c>
      <c r="Q39" s="1604">
        <f>SUM(N39+27)</f>
        <v>45628</v>
      </c>
      <c r="R39" s="1604">
        <f>SUM(N39+29)</f>
        <v>45630</v>
      </c>
      <c r="S39" s="1699" t="s">
        <v>694</v>
      </c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</row>
    <row r="40" spans="1:61" ht="15" customHeight="1">
      <c r="A40" s="448" t="s">
        <v>175</v>
      </c>
      <c r="B40" s="331" t="s">
        <v>168</v>
      </c>
      <c r="C40" s="331">
        <f>C32+1</f>
        <v>444</v>
      </c>
      <c r="D40" s="331" t="s">
        <v>169</v>
      </c>
      <c r="E40" s="77" t="s">
        <v>176</v>
      </c>
      <c r="F40" s="78">
        <f>F32+7</f>
        <v>45595</v>
      </c>
      <c r="G40" s="79">
        <f t="shared" si="5"/>
        <v>45596</v>
      </c>
      <c r="H40" s="80">
        <f>F40+1</f>
        <v>45596</v>
      </c>
      <c r="I40" s="510"/>
      <c r="J40" s="1536"/>
      <c r="K40" s="1515"/>
      <c r="L40" s="1518"/>
      <c r="M40" s="1376"/>
      <c r="N40" s="1376"/>
      <c r="O40" s="1371"/>
      <c r="P40" s="1376"/>
      <c r="Q40" s="1376"/>
      <c r="R40" s="1376"/>
      <c r="S40" s="1700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</row>
    <row r="41" spans="1:61" ht="15" customHeight="1">
      <c r="A41" s="449" t="s">
        <v>215</v>
      </c>
      <c r="B41" s="439" t="s">
        <v>178</v>
      </c>
      <c r="C41" s="439">
        <f>C33+1</f>
        <v>441</v>
      </c>
      <c r="D41" s="439" t="s">
        <v>179</v>
      </c>
      <c r="E41" s="88" t="s">
        <v>180</v>
      </c>
      <c r="F41" s="89">
        <f>F33+7</f>
        <v>45592</v>
      </c>
      <c r="G41" s="90">
        <f t="shared" si="5"/>
        <v>45593</v>
      </c>
      <c r="H41" s="91">
        <f>F41+4</f>
        <v>45596</v>
      </c>
      <c r="I41" s="510"/>
      <c r="J41" s="1536"/>
      <c r="K41" s="1515"/>
      <c r="L41" s="1518"/>
      <c r="M41" s="1376"/>
      <c r="N41" s="1376"/>
      <c r="O41" s="1371"/>
      <c r="P41" s="1376"/>
      <c r="Q41" s="1376"/>
      <c r="R41" s="1376"/>
      <c r="S41" s="1700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</row>
    <row r="42" spans="1:61" ht="15" customHeight="1">
      <c r="A42" s="494" t="s">
        <v>614</v>
      </c>
      <c r="B42" s="439" t="s">
        <v>182</v>
      </c>
      <c r="C42" s="439">
        <f>C34+1</f>
        <v>442</v>
      </c>
      <c r="D42" s="439" t="s">
        <v>179</v>
      </c>
      <c r="E42" s="88" t="s">
        <v>180</v>
      </c>
      <c r="F42" s="89">
        <f>F34+7</f>
        <v>45593</v>
      </c>
      <c r="G42" s="90">
        <f t="shared" si="5"/>
        <v>45594</v>
      </c>
      <c r="H42" s="91">
        <f>F42+2</f>
        <v>45595</v>
      </c>
      <c r="I42" s="510" t="s">
        <v>696</v>
      </c>
      <c r="J42" s="1536"/>
      <c r="K42" s="1515"/>
      <c r="L42" s="1518"/>
      <c r="M42" s="1376"/>
      <c r="N42" s="1376"/>
      <c r="O42" s="1371"/>
      <c r="P42" s="1376"/>
      <c r="Q42" s="1376"/>
      <c r="R42" s="1376"/>
      <c r="S42" s="1700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</row>
    <row r="43" spans="1:61" ht="15" customHeight="1">
      <c r="A43" s="449" t="s">
        <v>217</v>
      </c>
      <c r="B43" s="439" t="s">
        <v>184</v>
      </c>
      <c r="C43" s="439">
        <f>C35+1</f>
        <v>444</v>
      </c>
      <c r="D43" s="439" t="s">
        <v>179</v>
      </c>
      <c r="E43" s="88" t="s">
        <v>180</v>
      </c>
      <c r="F43" s="89">
        <f>F35+7</f>
        <v>45597</v>
      </c>
      <c r="G43" s="90">
        <f t="shared" si="5"/>
        <v>45598</v>
      </c>
      <c r="H43" s="89">
        <f>F43+2</f>
        <v>45599</v>
      </c>
      <c r="I43" s="510"/>
      <c r="J43" s="1536"/>
      <c r="K43" s="1515"/>
      <c r="L43" s="1518"/>
      <c r="M43" s="1376"/>
      <c r="N43" s="1376"/>
      <c r="O43" s="1371"/>
      <c r="P43" s="1376"/>
      <c r="Q43" s="1376"/>
      <c r="R43" s="1376"/>
      <c r="S43" s="1700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</row>
    <row r="44" spans="1:61" ht="15" customHeight="1">
      <c r="A44" s="450" t="s">
        <v>615</v>
      </c>
      <c r="B44" s="440" t="s">
        <v>186</v>
      </c>
      <c r="C44" s="440">
        <f>C36+1</f>
        <v>444</v>
      </c>
      <c r="D44" s="440" t="s">
        <v>169</v>
      </c>
      <c r="E44" s="95" t="s">
        <v>187</v>
      </c>
      <c r="F44" s="96">
        <f>F36+7</f>
        <v>45593</v>
      </c>
      <c r="G44" s="97">
        <f t="shared" si="5"/>
        <v>45594</v>
      </c>
      <c r="H44" s="98">
        <f>F44+1</f>
        <v>45594</v>
      </c>
      <c r="I44" s="510"/>
      <c r="J44" s="1536"/>
      <c r="K44" s="1515"/>
      <c r="L44" s="1518"/>
      <c r="M44" s="1376"/>
      <c r="N44" s="1376"/>
      <c r="O44" s="1371"/>
      <c r="P44" s="1376"/>
      <c r="Q44" s="1376"/>
      <c r="R44" s="1376"/>
      <c r="S44" s="1700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</row>
    <row r="45" spans="1:61" ht="15" customHeight="1">
      <c r="A45" s="451" t="s">
        <v>219</v>
      </c>
      <c r="B45" s="440" t="s">
        <v>184</v>
      </c>
      <c r="C45" s="440">
        <f>C37+1</f>
        <v>443</v>
      </c>
      <c r="D45" s="440" t="s">
        <v>201</v>
      </c>
      <c r="E45" s="357" t="s">
        <v>187</v>
      </c>
      <c r="F45" s="102">
        <f>F37+7</f>
        <v>45592</v>
      </c>
      <c r="G45" s="103">
        <f t="shared" si="5"/>
        <v>45593</v>
      </c>
      <c r="H45" s="281">
        <f>F45+1</f>
        <v>45593</v>
      </c>
      <c r="I45" s="511"/>
      <c r="J45" s="1694"/>
      <c r="K45" s="1696"/>
      <c r="L45" s="1698"/>
      <c r="M45" s="1605"/>
      <c r="N45" s="1605"/>
      <c r="O45" s="1597"/>
      <c r="P45" s="1605"/>
      <c r="Q45" s="1605"/>
      <c r="R45" s="1605"/>
      <c r="S45" s="1701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</row>
    <row r="46" spans="1:61" ht="7.9" customHeight="1">
      <c r="A46" s="62"/>
      <c r="B46" s="39"/>
      <c r="C46" s="39"/>
      <c r="D46" s="40"/>
      <c r="E46" s="40"/>
      <c r="F46" s="39"/>
      <c r="G46" s="39"/>
      <c r="H46" s="39"/>
      <c r="I46" s="63"/>
      <c r="J46" s="63"/>
      <c r="K46" s="63"/>
      <c r="L46" s="63"/>
      <c r="M46" s="64"/>
      <c r="N46" s="64"/>
      <c r="O46" s="64"/>
      <c r="P46" s="64"/>
      <c r="Q46" s="64"/>
      <c r="R46" s="64"/>
      <c r="S46" s="61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</row>
    <row r="47" spans="1:61" ht="15" customHeight="1">
      <c r="A47" s="447" t="s">
        <v>188</v>
      </c>
      <c r="B47" s="282" t="s">
        <v>168</v>
      </c>
      <c r="C47" s="282">
        <f>C39+1</f>
        <v>445</v>
      </c>
      <c r="D47" s="282" t="s">
        <v>169</v>
      </c>
      <c r="E47" s="69" t="s">
        <v>170</v>
      </c>
      <c r="F47" s="70">
        <f>F39+7</f>
        <v>45599</v>
      </c>
      <c r="G47" s="71">
        <f t="shared" ref="G47:G53" si="6">F47+1</f>
        <v>45600</v>
      </c>
      <c r="H47" s="72">
        <f>F47+4</f>
        <v>45603</v>
      </c>
      <c r="I47" s="1690" t="s">
        <v>697</v>
      </c>
      <c r="J47" s="1693" t="s">
        <v>693</v>
      </c>
      <c r="K47" s="1695">
        <f>K39+1</f>
        <v>443</v>
      </c>
      <c r="L47" s="1697" t="s">
        <v>179</v>
      </c>
      <c r="M47" s="1604">
        <f>SUM(M39+7)</f>
        <v>45606</v>
      </c>
      <c r="N47" s="1604">
        <f>M47+2</f>
        <v>45608</v>
      </c>
      <c r="O47" s="1596">
        <f>M47+8</f>
        <v>45614</v>
      </c>
      <c r="P47" s="1604">
        <f>SUM(N47+24)</f>
        <v>45632</v>
      </c>
      <c r="Q47" s="1604">
        <f>SUM(N47+27)</f>
        <v>45635</v>
      </c>
      <c r="R47" s="1604">
        <f>SUM(N47+29)</f>
        <v>45637</v>
      </c>
      <c r="S47" s="1699" t="s">
        <v>694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</row>
    <row r="48" spans="1:61" ht="15" customHeight="1">
      <c r="A48" s="448" t="s">
        <v>188</v>
      </c>
      <c r="B48" s="331" t="s">
        <v>168</v>
      </c>
      <c r="C48" s="331">
        <f>C40+1</f>
        <v>445</v>
      </c>
      <c r="D48" s="331" t="s">
        <v>169</v>
      </c>
      <c r="E48" s="77" t="s">
        <v>176</v>
      </c>
      <c r="F48" s="78">
        <f>F40+7</f>
        <v>45602</v>
      </c>
      <c r="G48" s="79">
        <f t="shared" si="6"/>
        <v>45603</v>
      </c>
      <c r="H48" s="80">
        <f>F48+1</f>
        <v>45603</v>
      </c>
      <c r="I48" s="1691"/>
      <c r="J48" s="1536"/>
      <c r="K48" s="1515"/>
      <c r="L48" s="1518"/>
      <c r="M48" s="1376"/>
      <c r="N48" s="1376"/>
      <c r="O48" s="1371"/>
      <c r="P48" s="1376"/>
      <c r="Q48" s="1376"/>
      <c r="R48" s="1376"/>
      <c r="S48" s="1700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</row>
    <row r="49" spans="1:61" ht="15" customHeight="1">
      <c r="A49" s="449" t="s">
        <v>221</v>
      </c>
      <c r="B49" s="439" t="s">
        <v>178</v>
      </c>
      <c r="C49" s="439">
        <f>C41+1</f>
        <v>442</v>
      </c>
      <c r="D49" s="439" t="s">
        <v>179</v>
      </c>
      <c r="E49" s="88" t="s">
        <v>180</v>
      </c>
      <c r="F49" s="89">
        <f>F41+7</f>
        <v>45599</v>
      </c>
      <c r="G49" s="90">
        <f t="shared" si="6"/>
        <v>45600</v>
      </c>
      <c r="H49" s="91">
        <f>F49+4</f>
        <v>45603</v>
      </c>
      <c r="I49" s="1691"/>
      <c r="J49" s="1536"/>
      <c r="K49" s="1515"/>
      <c r="L49" s="1518"/>
      <c r="M49" s="1376"/>
      <c r="N49" s="1376"/>
      <c r="O49" s="1371"/>
      <c r="P49" s="1376"/>
      <c r="Q49" s="1376"/>
      <c r="R49" s="1376"/>
      <c r="S49" s="1700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</row>
    <row r="50" spans="1:61" ht="15" customHeight="1">
      <c r="A50" s="494" t="s">
        <v>617</v>
      </c>
      <c r="B50" s="439" t="s">
        <v>182</v>
      </c>
      <c r="C50" s="439">
        <f>C42+1</f>
        <v>443</v>
      </c>
      <c r="D50" s="439" t="s">
        <v>179</v>
      </c>
      <c r="E50" s="88" t="s">
        <v>180</v>
      </c>
      <c r="F50" s="89">
        <f>F42+7</f>
        <v>45600</v>
      </c>
      <c r="G50" s="90">
        <f t="shared" si="6"/>
        <v>45601</v>
      </c>
      <c r="H50" s="91">
        <f>F50+2</f>
        <v>45602</v>
      </c>
      <c r="I50" s="1691"/>
      <c r="J50" s="1536"/>
      <c r="K50" s="1515"/>
      <c r="L50" s="1518"/>
      <c r="M50" s="1376"/>
      <c r="N50" s="1376"/>
      <c r="O50" s="1371"/>
      <c r="P50" s="1376"/>
      <c r="Q50" s="1376"/>
      <c r="R50" s="1376"/>
      <c r="S50" s="1700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</row>
    <row r="51" spans="1:61" ht="15" customHeight="1">
      <c r="A51" s="449" t="s">
        <v>230</v>
      </c>
      <c r="B51" s="439" t="s">
        <v>184</v>
      </c>
      <c r="C51" s="439">
        <f>C43+1</f>
        <v>445</v>
      </c>
      <c r="D51" s="439" t="s">
        <v>169</v>
      </c>
      <c r="E51" s="88" t="s">
        <v>180</v>
      </c>
      <c r="F51" s="89">
        <f>F43+7</f>
        <v>45604</v>
      </c>
      <c r="G51" s="90">
        <f t="shared" si="6"/>
        <v>45605</v>
      </c>
      <c r="H51" s="89">
        <f>F51+2</f>
        <v>45606</v>
      </c>
      <c r="I51" s="1691"/>
      <c r="J51" s="1536"/>
      <c r="K51" s="1515"/>
      <c r="L51" s="1518"/>
      <c r="M51" s="1376"/>
      <c r="N51" s="1376"/>
      <c r="O51" s="1371"/>
      <c r="P51" s="1376"/>
      <c r="Q51" s="1376"/>
      <c r="R51" s="1376"/>
      <c r="S51" s="1700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</row>
    <row r="52" spans="1:61" ht="15" customHeight="1">
      <c r="A52" s="450" t="s">
        <v>185</v>
      </c>
      <c r="B52" s="440" t="s">
        <v>186</v>
      </c>
      <c r="C52" s="440">
        <f>C44+1</f>
        <v>445</v>
      </c>
      <c r="D52" s="440" t="s">
        <v>169</v>
      </c>
      <c r="E52" s="95" t="s">
        <v>187</v>
      </c>
      <c r="F52" s="96">
        <f>F44+7</f>
        <v>45600</v>
      </c>
      <c r="G52" s="97">
        <f t="shared" si="6"/>
        <v>45601</v>
      </c>
      <c r="H52" s="98">
        <f>F52+1</f>
        <v>45601</v>
      </c>
      <c r="I52" s="1691"/>
      <c r="J52" s="1536"/>
      <c r="K52" s="1515"/>
      <c r="L52" s="1518"/>
      <c r="M52" s="1376"/>
      <c r="N52" s="1376"/>
      <c r="O52" s="1371"/>
      <c r="P52" s="1376"/>
      <c r="Q52" s="1376"/>
      <c r="R52" s="1376"/>
      <c r="S52" s="1700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</row>
    <row r="53" spans="1:61" ht="15" customHeight="1">
      <c r="A53" s="451" t="s">
        <v>224</v>
      </c>
      <c r="B53" s="440" t="s">
        <v>184</v>
      </c>
      <c r="C53" s="440">
        <f>C45+1</f>
        <v>444</v>
      </c>
      <c r="D53" s="440" t="s">
        <v>201</v>
      </c>
      <c r="E53" s="101" t="s">
        <v>187</v>
      </c>
      <c r="F53" s="102">
        <f>F45+7</f>
        <v>45599</v>
      </c>
      <c r="G53" s="103">
        <f t="shared" si="6"/>
        <v>45600</v>
      </c>
      <c r="H53" s="281">
        <f>F53+1</f>
        <v>45600</v>
      </c>
      <c r="I53" s="1692"/>
      <c r="J53" s="1694"/>
      <c r="K53" s="1696"/>
      <c r="L53" s="1698"/>
      <c r="M53" s="1605"/>
      <c r="N53" s="1605"/>
      <c r="O53" s="1597"/>
      <c r="P53" s="1605"/>
      <c r="Q53" s="1605"/>
      <c r="R53" s="1605"/>
      <c r="S53" s="1701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</row>
    <row r="54" spans="1:61" ht="7.9" customHeight="1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4"/>
      <c r="N54" s="64"/>
      <c r="O54" s="64"/>
      <c r="P54" s="64"/>
      <c r="Q54" s="64"/>
      <c r="R54" s="64"/>
      <c r="S54" s="61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</row>
    <row r="55" spans="1:61" ht="15" customHeight="1">
      <c r="A55" s="447" t="s">
        <v>194</v>
      </c>
      <c r="B55" s="282" t="s">
        <v>168</v>
      </c>
      <c r="C55" s="282">
        <f>C47+1</f>
        <v>446</v>
      </c>
      <c r="D55" s="282" t="s">
        <v>169</v>
      </c>
      <c r="E55" s="69" t="s">
        <v>170</v>
      </c>
      <c r="F55" s="70">
        <f>F47+7</f>
        <v>45606</v>
      </c>
      <c r="G55" s="71">
        <f>F55+1</f>
        <v>45607</v>
      </c>
      <c r="H55" s="72">
        <f>F55+4</f>
        <v>45610</v>
      </c>
      <c r="I55" s="1690" t="s">
        <v>698</v>
      </c>
      <c r="J55" s="1732" t="s">
        <v>693</v>
      </c>
      <c r="K55" s="1695">
        <f>SUM(K47+1)</f>
        <v>444</v>
      </c>
      <c r="L55" s="1697" t="s">
        <v>179</v>
      </c>
      <c r="M55" s="1604">
        <f>M47+7</f>
        <v>45613</v>
      </c>
      <c r="N55" s="1604">
        <f>M55+2</f>
        <v>45615</v>
      </c>
      <c r="O55" s="1596">
        <f>M55+8</f>
        <v>45621</v>
      </c>
      <c r="P55" s="1604">
        <f>SUM(N55+24)</f>
        <v>45639</v>
      </c>
      <c r="Q55" s="1604">
        <f>SUM(N55+27)</f>
        <v>45642</v>
      </c>
      <c r="R55" s="1604">
        <f>SUM(N55+29)</f>
        <v>45644</v>
      </c>
      <c r="S55" s="1699" t="s">
        <v>694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</row>
    <row r="56" spans="1:61" ht="15" customHeight="1">
      <c r="A56" s="448" t="s">
        <v>194</v>
      </c>
      <c r="B56" s="331" t="s">
        <v>168</v>
      </c>
      <c r="C56" s="331">
        <f>C48+1</f>
        <v>446</v>
      </c>
      <c r="D56" s="331" t="s">
        <v>169</v>
      </c>
      <c r="E56" s="77" t="s">
        <v>176</v>
      </c>
      <c r="F56" s="78">
        <f>F48+7</f>
        <v>45609</v>
      </c>
      <c r="G56" s="79">
        <f>F56</f>
        <v>45609</v>
      </c>
      <c r="H56" s="80">
        <f>F56+1</f>
        <v>45610</v>
      </c>
      <c r="I56" s="1691"/>
      <c r="J56" s="1618"/>
      <c r="K56" s="1515"/>
      <c r="L56" s="1518"/>
      <c r="M56" s="1376"/>
      <c r="N56" s="1376"/>
      <c r="O56" s="1371"/>
      <c r="P56" s="1376"/>
      <c r="Q56" s="1376"/>
      <c r="R56" s="1376"/>
      <c r="S56" s="1700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</row>
    <row r="57" spans="1:61" ht="15" customHeight="1">
      <c r="A57" s="449" t="s">
        <v>589</v>
      </c>
      <c r="B57" s="439" t="s">
        <v>178</v>
      </c>
      <c r="C57" s="439">
        <f>C49+1</f>
        <v>443</v>
      </c>
      <c r="D57" s="439" t="s">
        <v>179</v>
      </c>
      <c r="E57" s="88" t="s">
        <v>180</v>
      </c>
      <c r="F57" s="89">
        <f>F49+7</f>
        <v>45606</v>
      </c>
      <c r="G57" s="90">
        <f>F57+1</f>
        <v>45607</v>
      </c>
      <c r="H57" s="91">
        <f>F57+4</f>
        <v>45610</v>
      </c>
      <c r="I57" s="1691"/>
      <c r="J57" s="1618"/>
      <c r="K57" s="1515"/>
      <c r="L57" s="1518"/>
      <c r="M57" s="1376"/>
      <c r="N57" s="1376"/>
      <c r="O57" s="1371"/>
      <c r="P57" s="1376"/>
      <c r="Q57" s="1376"/>
      <c r="R57" s="1376"/>
      <c r="S57" s="1700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</row>
    <row r="58" spans="1:61">
      <c r="A58" s="494" t="s">
        <v>619</v>
      </c>
      <c r="B58" s="439" t="s">
        <v>182</v>
      </c>
      <c r="C58" s="439">
        <f>C50+1</f>
        <v>444</v>
      </c>
      <c r="D58" s="439" t="s">
        <v>179</v>
      </c>
      <c r="E58" s="88" t="s">
        <v>180</v>
      </c>
      <c r="F58" s="89">
        <f>F50+7</f>
        <v>45607</v>
      </c>
      <c r="G58" s="90">
        <f>F58+1</f>
        <v>45608</v>
      </c>
      <c r="H58" s="91">
        <f>F58+2</f>
        <v>45609</v>
      </c>
      <c r="I58" s="1691"/>
      <c r="J58" s="1618"/>
      <c r="K58" s="1515"/>
      <c r="L58" s="1518"/>
      <c r="M58" s="1376"/>
      <c r="N58" s="1376"/>
      <c r="O58" s="1371"/>
      <c r="P58" s="1376"/>
      <c r="Q58" s="1376"/>
      <c r="R58" s="1376"/>
      <c r="S58" s="1700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</row>
    <row r="59" spans="1:61">
      <c r="A59" s="449" t="s">
        <v>198</v>
      </c>
      <c r="B59" s="439" t="s">
        <v>184</v>
      </c>
      <c r="C59" s="439">
        <f>C51+1</f>
        <v>446</v>
      </c>
      <c r="D59" s="439" t="s">
        <v>169</v>
      </c>
      <c r="E59" s="88" t="s">
        <v>180</v>
      </c>
      <c r="F59" s="89">
        <f>F51+7</f>
        <v>45611</v>
      </c>
      <c r="G59" s="90">
        <f>F59+1</f>
        <v>45612</v>
      </c>
      <c r="H59" s="89">
        <f>F59+2</f>
        <v>45613</v>
      </c>
      <c r="I59" s="1691"/>
      <c r="J59" s="1618"/>
      <c r="K59" s="1515"/>
      <c r="L59" s="1518"/>
      <c r="M59" s="1376"/>
      <c r="N59" s="1376"/>
      <c r="O59" s="1371"/>
      <c r="P59" s="1376"/>
      <c r="Q59" s="1376"/>
      <c r="R59" s="1376"/>
      <c r="S59" s="1700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</row>
    <row r="60" spans="1:61">
      <c r="A60" s="450" t="s">
        <v>620</v>
      </c>
      <c r="B60" s="440" t="s">
        <v>186</v>
      </c>
      <c r="C60" s="440">
        <f>C52+1</f>
        <v>446</v>
      </c>
      <c r="D60" s="440" t="s">
        <v>169</v>
      </c>
      <c r="E60" s="95" t="s">
        <v>187</v>
      </c>
      <c r="F60" s="96">
        <f>F52+7</f>
        <v>45607</v>
      </c>
      <c r="G60" s="97">
        <f>F60</f>
        <v>45607</v>
      </c>
      <c r="H60" s="98">
        <f>F60+1</f>
        <v>45608</v>
      </c>
      <c r="I60" s="1691"/>
      <c r="J60" s="1618"/>
      <c r="K60" s="1515"/>
      <c r="L60" s="1518"/>
      <c r="M60" s="1376"/>
      <c r="N60" s="1376"/>
      <c r="O60" s="1371"/>
      <c r="P60" s="1376"/>
      <c r="Q60" s="1376"/>
      <c r="R60" s="1376"/>
      <c r="S60" s="1700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</row>
    <row r="61" spans="1:61">
      <c r="A61" s="451" t="s">
        <v>217</v>
      </c>
      <c r="B61" s="453" t="s">
        <v>184</v>
      </c>
      <c r="C61" s="454">
        <f>C53+1</f>
        <v>445</v>
      </c>
      <c r="D61" s="455" t="s">
        <v>201</v>
      </c>
      <c r="E61" s="357" t="s">
        <v>187</v>
      </c>
      <c r="F61" s="102">
        <f>F53+7</f>
        <v>45606</v>
      </c>
      <c r="G61" s="103">
        <f>F61+1</f>
        <v>45607</v>
      </c>
      <c r="H61" s="281">
        <f>G61</f>
        <v>45607</v>
      </c>
      <c r="I61" s="1692"/>
      <c r="J61" s="1733"/>
      <c r="K61" s="1696"/>
      <c r="L61" s="1698"/>
      <c r="M61" s="1605"/>
      <c r="N61" s="1605"/>
      <c r="O61" s="1597"/>
      <c r="P61" s="1605"/>
      <c r="Q61" s="1605"/>
      <c r="R61" s="1605"/>
      <c r="S61" s="1701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</row>
    <row r="62" spans="1:61" ht="7.9" customHeight="1">
      <c r="A62" s="62"/>
      <c r="B62" s="39"/>
      <c r="C62" s="39"/>
      <c r="D62" s="40"/>
      <c r="E62" s="40"/>
      <c r="F62" s="39"/>
      <c r="G62" s="39"/>
      <c r="H62" s="39"/>
      <c r="I62" s="63"/>
      <c r="J62" s="63"/>
      <c r="K62" s="63"/>
      <c r="L62" s="63"/>
      <c r="M62" s="64"/>
      <c r="N62" s="64"/>
      <c r="O62" s="64"/>
      <c r="P62" s="64"/>
      <c r="Q62" s="64"/>
      <c r="R62" s="64"/>
      <c r="S62" s="61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</row>
    <row r="63" spans="1:61">
      <c r="A63" s="447" t="s">
        <v>202</v>
      </c>
      <c r="B63" s="282" t="s">
        <v>168</v>
      </c>
      <c r="C63" s="282">
        <f>C55+1</f>
        <v>447</v>
      </c>
      <c r="D63" s="282" t="s">
        <v>169</v>
      </c>
      <c r="E63" s="69" t="s">
        <v>170</v>
      </c>
      <c r="F63" s="70">
        <f>F55+7</f>
        <v>45613</v>
      </c>
      <c r="G63" s="71">
        <f>F63+1</f>
        <v>45614</v>
      </c>
      <c r="H63" s="72">
        <f>F63+4</f>
        <v>45617</v>
      </c>
      <c r="I63" s="1690" t="s">
        <v>699</v>
      </c>
      <c r="J63" s="1729" t="s">
        <v>693</v>
      </c>
      <c r="K63" s="1734">
        <f>SUM(K55+1)</f>
        <v>445</v>
      </c>
      <c r="L63" s="1737" t="s">
        <v>179</v>
      </c>
      <c r="M63" s="1612">
        <f>SUM(M55+7)</f>
        <v>45620</v>
      </c>
      <c r="N63" s="1612">
        <f>M63+2</f>
        <v>45622</v>
      </c>
      <c r="O63" s="1722">
        <f>M63+8</f>
        <v>45628</v>
      </c>
      <c r="P63" s="1612">
        <f>SUM(N63+24)</f>
        <v>45646</v>
      </c>
      <c r="Q63" s="1612">
        <f>SUM(N63+27)</f>
        <v>45649</v>
      </c>
      <c r="R63" s="1612">
        <f>SUM(N63+29)</f>
        <v>45651</v>
      </c>
      <c r="S63" s="1699" t="s">
        <v>694</v>
      </c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</row>
    <row r="64" spans="1:61">
      <c r="A64" s="448" t="s">
        <v>202</v>
      </c>
      <c r="B64" s="282" t="s">
        <v>168</v>
      </c>
      <c r="C64" s="282">
        <f>C56+1</f>
        <v>447</v>
      </c>
      <c r="D64" s="282" t="s">
        <v>169</v>
      </c>
      <c r="E64" s="77" t="s">
        <v>176</v>
      </c>
      <c r="F64" s="78">
        <f>F56+7</f>
        <v>45616</v>
      </c>
      <c r="G64" s="79">
        <f>F64</f>
        <v>45616</v>
      </c>
      <c r="H64" s="80">
        <f>F64+1</f>
        <v>45617</v>
      </c>
      <c r="I64" s="1691"/>
      <c r="J64" s="1730"/>
      <c r="K64" s="1735"/>
      <c r="L64" s="1738"/>
      <c r="M64" s="1521"/>
      <c r="N64" s="1521"/>
      <c r="O64" s="1524"/>
      <c r="P64" s="1521"/>
      <c r="Q64" s="1521"/>
      <c r="R64" s="1521"/>
      <c r="S64" s="1700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</row>
    <row r="65" spans="1:61" ht="15" customHeight="1">
      <c r="A65" s="449" t="s">
        <v>228</v>
      </c>
      <c r="B65" s="439" t="s">
        <v>178</v>
      </c>
      <c r="C65" s="439">
        <f>C57+1</f>
        <v>444</v>
      </c>
      <c r="D65" s="439" t="s">
        <v>179</v>
      </c>
      <c r="E65" s="88" t="s">
        <v>180</v>
      </c>
      <c r="F65" s="89">
        <f>F57+7</f>
        <v>45613</v>
      </c>
      <c r="G65" s="90">
        <f>F65+1</f>
        <v>45614</v>
      </c>
      <c r="H65" s="91">
        <f>F65+4</f>
        <v>45617</v>
      </c>
      <c r="I65" s="1691"/>
      <c r="J65" s="1730"/>
      <c r="K65" s="1735"/>
      <c r="L65" s="1738"/>
      <c r="M65" s="1521"/>
      <c r="N65" s="1521"/>
      <c r="O65" s="1524"/>
      <c r="P65" s="1521"/>
      <c r="Q65" s="1521"/>
      <c r="R65" s="1521"/>
      <c r="S65" s="1700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</row>
    <row r="66" spans="1:61" ht="15" customHeight="1">
      <c r="A66" s="494" t="s">
        <v>229</v>
      </c>
      <c r="B66" s="439" t="s">
        <v>182</v>
      </c>
      <c r="C66" s="439">
        <f>C58+1</f>
        <v>445</v>
      </c>
      <c r="D66" s="439" t="s">
        <v>179</v>
      </c>
      <c r="E66" s="88" t="s">
        <v>180</v>
      </c>
      <c r="F66" s="89">
        <f>F58+7</f>
        <v>45614</v>
      </c>
      <c r="G66" s="90">
        <f>F66+1</f>
        <v>45615</v>
      </c>
      <c r="H66" s="91">
        <f>F66+2</f>
        <v>45616</v>
      </c>
      <c r="I66" s="1691"/>
      <c r="J66" s="1730"/>
      <c r="K66" s="1735"/>
      <c r="L66" s="1738"/>
      <c r="M66" s="1521"/>
      <c r="N66" s="1521"/>
      <c r="O66" s="1524"/>
      <c r="P66" s="1521"/>
      <c r="Q66" s="1521"/>
      <c r="R66" s="1521"/>
      <c r="S66" s="1700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</row>
    <row r="67" spans="1:61" ht="15" customHeight="1">
      <c r="A67" s="449" t="s">
        <v>213</v>
      </c>
      <c r="B67" s="439" t="s">
        <v>184</v>
      </c>
      <c r="C67" s="439">
        <f>C59+1</f>
        <v>447</v>
      </c>
      <c r="D67" s="439" t="s">
        <v>169</v>
      </c>
      <c r="E67" s="88" t="s">
        <v>180</v>
      </c>
      <c r="F67" s="89">
        <f>F59+7</f>
        <v>45618</v>
      </c>
      <c r="G67" s="90">
        <f>F67+1</f>
        <v>45619</v>
      </c>
      <c r="H67" s="91">
        <f>F67+2</f>
        <v>45620</v>
      </c>
      <c r="I67" s="1691"/>
      <c r="J67" s="1730"/>
      <c r="K67" s="1735"/>
      <c r="L67" s="1738"/>
      <c r="M67" s="1521"/>
      <c r="N67" s="1521"/>
      <c r="O67" s="1524"/>
      <c r="P67" s="1521"/>
      <c r="Q67" s="1521"/>
      <c r="R67" s="1521"/>
      <c r="S67" s="1700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</row>
    <row r="68" spans="1:61" ht="15" customHeight="1">
      <c r="A68" s="450" t="s">
        <v>199</v>
      </c>
      <c r="B68" s="440" t="s">
        <v>186</v>
      </c>
      <c r="C68" s="440">
        <f>C60+1</f>
        <v>447</v>
      </c>
      <c r="D68" s="440" t="s">
        <v>169</v>
      </c>
      <c r="E68" s="95" t="s">
        <v>187</v>
      </c>
      <c r="F68" s="96">
        <f>F60+7</f>
        <v>45614</v>
      </c>
      <c r="G68" s="97">
        <f>F68</f>
        <v>45614</v>
      </c>
      <c r="H68" s="98">
        <f>F68+1</f>
        <v>45615</v>
      </c>
      <c r="I68" s="1691"/>
      <c r="J68" s="1730"/>
      <c r="K68" s="1735"/>
      <c r="L68" s="1738"/>
      <c r="M68" s="1521"/>
      <c r="N68" s="1521"/>
      <c r="O68" s="1524"/>
      <c r="P68" s="1521"/>
      <c r="Q68" s="1521"/>
      <c r="R68" s="1521"/>
      <c r="S68" s="1700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</row>
    <row r="69" spans="1:61" ht="15" customHeight="1">
      <c r="A69" s="451" t="s">
        <v>230</v>
      </c>
      <c r="B69" s="440" t="s">
        <v>184</v>
      </c>
      <c r="C69" s="440">
        <f>C61+1</f>
        <v>446</v>
      </c>
      <c r="D69" s="440" t="s">
        <v>201</v>
      </c>
      <c r="E69" s="101" t="s">
        <v>187</v>
      </c>
      <c r="F69" s="102">
        <f>F61+7</f>
        <v>45613</v>
      </c>
      <c r="G69" s="103">
        <f>F69+1</f>
        <v>45614</v>
      </c>
      <c r="H69" s="281">
        <f>G69</f>
        <v>45614</v>
      </c>
      <c r="I69" s="1692"/>
      <c r="J69" s="1731"/>
      <c r="K69" s="1736"/>
      <c r="L69" s="1739"/>
      <c r="M69" s="1613"/>
      <c r="N69" s="1613"/>
      <c r="O69" s="1723"/>
      <c r="P69" s="1613"/>
      <c r="Q69" s="1613"/>
      <c r="R69" s="1613"/>
      <c r="S69" s="1701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</row>
    <row r="70" spans="1:61" ht="7.9" customHeight="1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64"/>
      <c r="P70" s="64"/>
      <c r="Q70" s="64"/>
      <c r="R70" s="64"/>
      <c r="S70" s="61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</row>
    <row r="71" spans="1:61" ht="15" customHeight="1">
      <c r="A71" s="447" t="s">
        <v>207</v>
      </c>
      <c r="B71" s="282" t="s">
        <v>168</v>
      </c>
      <c r="C71" s="282">
        <f>C63+1</f>
        <v>448</v>
      </c>
      <c r="D71" s="282" t="s">
        <v>169</v>
      </c>
      <c r="E71" s="69" t="s">
        <v>170</v>
      </c>
      <c r="F71" s="70">
        <f>F63+7</f>
        <v>45620</v>
      </c>
      <c r="G71" s="71">
        <f>F71+1</f>
        <v>45621</v>
      </c>
      <c r="H71" s="72">
        <f>F71+4</f>
        <v>45624</v>
      </c>
      <c r="I71" s="1690" t="s">
        <v>700</v>
      </c>
      <c r="J71" s="1693" t="s">
        <v>693</v>
      </c>
      <c r="K71" s="1695">
        <f>SUM(K63+1)</f>
        <v>446</v>
      </c>
      <c r="L71" s="1697" t="s">
        <v>179</v>
      </c>
      <c r="M71" s="1604">
        <f>SUM(M63+7)</f>
        <v>45627</v>
      </c>
      <c r="N71" s="1604">
        <f>M71+2</f>
        <v>45629</v>
      </c>
      <c r="O71" s="1596">
        <f>M71+8</f>
        <v>45635</v>
      </c>
      <c r="P71" s="1604">
        <f>SUM(N71+24)</f>
        <v>45653</v>
      </c>
      <c r="Q71" s="1604">
        <f>SUM(N71+27)</f>
        <v>45656</v>
      </c>
      <c r="R71" s="1604">
        <f>SUM(N71+29)</f>
        <v>45658</v>
      </c>
      <c r="S71" s="1699" t="s">
        <v>694</v>
      </c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</row>
    <row r="72" spans="1:61" ht="15" customHeight="1">
      <c r="A72" s="448" t="s">
        <v>207</v>
      </c>
      <c r="B72" s="331" t="s">
        <v>168</v>
      </c>
      <c r="C72" s="331">
        <f>C64+1</f>
        <v>448</v>
      </c>
      <c r="D72" s="331" t="s">
        <v>169</v>
      </c>
      <c r="E72" s="77" t="s">
        <v>176</v>
      </c>
      <c r="F72" s="78">
        <f>F64+7</f>
        <v>45623</v>
      </c>
      <c r="G72" s="79">
        <f>F72</f>
        <v>45623</v>
      </c>
      <c r="H72" s="80">
        <f>F72+1</f>
        <v>45624</v>
      </c>
      <c r="I72" s="1691"/>
      <c r="J72" s="1536"/>
      <c r="K72" s="1515"/>
      <c r="L72" s="1518"/>
      <c r="M72" s="1376"/>
      <c r="N72" s="1376"/>
      <c r="O72" s="1371"/>
      <c r="P72" s="1376"/>
      <c r="Q72" s="1376"/>
      <c r="R72" s="1376"/>
      <c r="S72" s="1700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</row>
    <row r="73" spans="1:61" ht="15" customHeight="1">
      <c r="A73" s="449" t="s">
        <v>177</v>
      </c>
      <c r="B73" s="439" t="s">
        <v>178</v>
      </c>
      <c r="C73" s="439">
        <f>C65+1</f>
        <v>445</v>
      </c>
      <c r="D73" s="439" t="s">
        <v>179</v>
      </c>
      <c r="E73" s="88" t="s">
        <v>180</v>
      </c>
      <c r="F73" s="89">
        <f>F65+7</f>
        <v>45620</v>
      </c>
      <c r="G73" s="90">
        <f>F73+1</f>
        <v>45621</v>
      </c>
      <c r="H73" s="91">
        <f>F73+4</f>
        <v>45624</v>
      </c>
      <c r="I73" s="1691"/>
      <c r="J73" s="1536"/>
      <c r="K73" s="1515"/>
      <c r="L73" s="1518"/>
      <c r="M73" s="1376"/>
      <c r="N73" s="1376"/>
      <c r="O73" s="1371"/>
      <c r="P73" s="1376"/>
      <c r="Q73" s="1376"/>
      <c r="R73" s="1376"/>
      <c r="S73" s="1700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</row>
    <row r="74" spans="1:61" ht="15" customHeight="1">
      <c r="A74" s="494" t="s">
        <v>232</v>
      </c>
      <c r="B74" s="439" t="s">
        <v>182</v>
      </c>
      <c r="C74" s="439">
        <f>C66+1</f>
        <v>446</v>
      </c>
      <c r="D74" s="439" t="s">
        <v>179</v>
      </c>
      <c r="E74" s="88" t="s">
        <v>180</v>
      </c>
      <c r="F74" s="89">
        <f>F66+7</f>
        <v>45621</v>
      </c>
      <c r="G74" s="90">
        <f>F74+1</f>
        <v>45622</v>
      </c>
      <c r="H74" s="91">
        <f>F74+2</f>
        <v>45623</v>
      </c>
      <c r="I74" s="1691"/>
      <c r="J74" s="1536"/>
      <c r="K74" s="1515"/>
      <c r="L74" s="1518"/>
      <c r="M74" s="1376"/>
      <c r="N74" s="1376"/>
      <c r="O74" s="1371"/>
      <c r="P74" s="1376"/>
      <c r="Q74" s="1376"/>
      <c r="R74" s="1376"/>
      <c r="S74" s="1700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</row>
    <row r="75" spans="1:61" ht="15" customHeight="1">
      <c r="A75" s="449" t="s">
        <v>219</v>
      </c>
      <c r="B75" s="439" t="s">
        <v>184</v>
      </c>
      <c r="C75" s="439">
        <f>C67+1</f>
        <v>448</v>
      </c>
      <c r="D75" s="439" t="s">
        <v>169</v>
      </c>
      <c r="E75" s="88" t="s">
        <v>180</v>
      </c>
      <c r="F75" s="89">
        <f>F67+7</f>
        <v>45625</v>
      </c>
      <c r="G75" s="90">
        <f>F75+1</f>
        <v>45626</v>
      </c>
      <c r="H75" s="91">
        <f>F75+2</f>
        <v>45627</v>
      </c>
      <c r="I75" s="1691"/>
      <c r="J75" s="1536"/>
      <c r="K75" s="1515"/>
      <c r="L75" s="1518"/>
      <c r="M75" s="1376"/>
      <c r="N75" s="1376"/>
      <c r="O75" s="1371"/>
      <c r="P75" s="1376"/>
      <c r="Q75" s="1376"/>
      <c r="R75" s="1376"/>
      <c r="S75" s="1700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</row>
    <row r="76" spans="1:61" ht="15" customHeight="1">
      <c r="A76" s="450" t="s">
        <v>233</v>
      </c>
      <c r="B76" s="440" t="s">
        <v>186</v>
      </c>
      <c r="C76" s="440">
        <f>C68+1</f>
        <v>448</v>
      </c>
      <c r="D76" s="440" t="s">
        <v>169</v>
      </c>
      <c r="E76" s="95" t="s">
        <v>187</v>
      </c>
      <c r="F76" s="96">
        <f>F68+7</f>
        <v>45621</v>
      </c>
      <c r="G76" s="97">
        <f>F76</f>
        <v>45621</v>
      </c>
      <c r="H76" s="98">
        <f>F76+1</f>
        <v>45622</v>
      </c>
      <c r="I76" s="1691"/>
      <c r="J76" s="1536"/>
      <c r="K76" s="1515"/>
      <c r="L76" s="1518"/>
      <c r="M76" s="1376"/>
      <c r="N76" s="1376"/>
      <c r="O76" s="1371"/>
      <c r="P76" s="1376"/>
      <c r="Q76" s="1376"/>
      <c r="R76" s="1376"/>
      <c r="S76" s="1700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</row>
    <row r="77" spans="1:61" ht="15" customHeight="1">
      <c r="A77" s="451" t="s">
        <v>198</v>
      </c>
      <c r="B77" s="440" t="s">
        <v>184</v>
      </c>
      <c r="C77" s="440">
        <f>C69+1</f>
        <v>447</v>
      </c>
      <c r="D77" s="440" t="s">
        <v>201</v>
      </c>
      <c r="E77" s="101" t="s">
        <v>187</v>
      </c>
      <c r="F77" s="102">
        <f>F69+7</f>
        <v>45620</v>
      </c>
      <c r="G77" s="103">
        <f>F77+1</f>
        <v>45621</v>
      </c>
      <c r="H77" s="281">
        <f>G77</f>
        <v>45621</v>
      </c>
      <c r="I77" s="1692"/>
      <c r="J77" s="1694"/>
      <c r="K77" s="1696"/>
      <c r="L77" s="1698"/>
      <c r="M77" s="1605"/>
      <c r="N77" s="1605"/>
      <c r="O77" s="1597"/>
      <c r="P77" s="1605"/>
      <c r="Q77" s="1605"/>
      <c r="R77" s="1605"/>
      <c r="S77" s="1701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</row>
    <row r="78" spans="1:61">
      <c r="A78" s="13" t="s">
        <v>234</v>
      </c>
      <c r="B78" s="14"/>
      <c r="C78" s="14"/>
      <c r="D78" s="14"/>
      <c r="E78" s="15"/>
      <c r="F78" s="14"/>
      <c r="G78" s="14"/>
      <c r="H78" s="14"/>
      <c r="I78" s="14"/>
      <c r="J78" s="14"/>
      <c r="K78" s="14"/>
      <c r="L78" s="14"/>
      <c r="M78" s="115"/>
      <c r="N78" s="14"/>
      <c r="O78" s="14"/>
      <c r="P78" s="14"/>
      <c r="Q78" s="14"/>
      <c r="R78" s="14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</row>
    <row r="79" spans="1:61">
      <c r="A79" s="1"/>
      <c r="B79" s="1"/>
      <c r="C79" s="1"/>
      <c r="D79" s="5"/>
      <c r="E79" s="16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</row>
    <row r="80" spans="1:61">
      <c r="A80" s="1105" t="s">
        <v>235</v>
      </c>
      <c r="B80" s="1106"/>
      <c r="C80" s="1106"/>
      <c r="D80" s="1106"/>
      <c r="E80" s="1106"/>
      <c r="F80" s="1107"/>
      <c r="G80" s="1102" t="s">
        <v>236</v>
      </c>
      <c r="H80" s="1103"/>
      <c r="I80" s="1103"/>
      <c r="J80" s="1103"/>
      <c r="K80" s="1103"/>
      <c r="L80" s="1103"/>
      <c r="M80" s="1103"/>
      <c r="N80" s="1103"/>
      <c r="O80" s="1103"/>
      <c r="P80" s="1103"/>
      <c r="Q80" s="1103"/>
      <c r="R80" s="1103"/>
      <c r="S80" s="1104"/>
    </row>
    <row r="81" spans="1:19" ht="43.9" customHeight="1">
      <c r="A81" s="1088" t="s">
        <v>701</v>
      </c>
      <c r="B81" s="1089"/>
      <c r="C81" s="1089"/>
      <c r="D81" s="1089"/>
      <c r="E81" s="1089"/>
      <c r="F81" s="1090"/>
      <c r="G81" s="1702" t="s">
        <v>702</v>
      </c>
      <c r="H81" s="1703"/>
      <c r="I81" s="1703"/>
      <c r="J81" s="1703"/>
      <c r="K81" s="1703"/>
      <c r="L81" s="1703"/>
      <c r="M81" s="1703"/>
      <c r="N81" s="1703"/>
      <c r="O81" s="1703"/>
      <c r="P81" s="1703"/>
      <c r="Q81" s="1703"/>
      <c r="R81" s="1703"/>
      <c r="S81" s="1704"/>
    </row>
    <row r="82" spans="1:19" ht="19.5" customHeight="1">
      <c r="A82" s="1705" t="s">
        <v>703</v>
      </c>
      <c r="B82" s="1089"/>
      <c r="C82" s="1089"/>
      <c r="D82" s="1089"/>
      <c r="E82" s="1089"/>
      <c r="F82" s="1090"/>
      <c r="G82" s="2214" t="s">
        <v>704</v>
      </c>
      <c r="H82" s="1103"/>
      <c r="I82" s="1103"/>
      <c r="J82" s="1103"/>
      <c r="K82" s="1103"/>
      <c r="L82" s="1103"/>
      <c r="M82" s="1103"/>
      <c r="N82" s="1103"/>
      <c r="O82" s="1103"/>
      <c r="P82" s="1103"/>
      <c r="Q82" s="1103"/>
      <c r="R82" s="1103"/>
      <c r="S82" s="1104"/>
    </row>
    <row r="83" spans="1:19" ht="19.5" customHeight="1">
      <c r="A83" s="1706" t="s">
        <v>705</v>
      </c>
      <c r="B83" s="1707"/>
      <c r="C83" s="1707"/>
      <c r="D83" s="1707"/>
      <c r="E83" s="1707"/>
      <c r="F83" s="1708"/>
      <c r="G83" s="1709" t="s">
        <v>706</v>
      </c>
      <c r="H83" s="1710"/>
      <c r="I83" s="1710"/>
      <c r="J83" s="1710"/>
      <c r="K83" s="1710"/>
      <c r="L83" s="1710"/>
      <c r="M83" s="1710"/>
      <c r="N83" s="1710"/>
      <c r="O83" s="1710"/>
      <c r="P83" s="1710"/>
      <c r="Q83" s="1710"/>
      <c r="R83" s="1710"/>
      <c r="S83" s="1711"/>
    </row>
    <row r="84" spans="1:19">
      <c r="A84" s="1088" t="s">
        <v>707</v>
      </c>
      <c r="B84" s="1089"/>
      <c r="C84" s="1089"/>
      <c r="D84" s="1089"/>
      <c r="E84" s="1089"/>
      <c r="F84" s="1688"/>
      <c r="G84" s="691" t="s">
        <v>708</v>
      </c>
      <c r="H84" s="692"/>
      <c r="I84" s="692"/>
      <c r="J84" s="322"/>
      <c r="K84" s="322"/>
      <c r="L84" s="322"/>
      <c r="M84" s="322"/>
      <c r="N84" s="322"/>
      <c r="O84" s="322"/>
      <c r="P84" s="322"/>
      <c r="Q84" s="322"/>
      <c r="R84" s="322"/>
      <c r="S84" s="323"/>
    </row>
    <row r="85" spans="1:19">
      <c r="A85" s="1088" t="s">
        <v>709</v>
      </c>
      <c r="B85" s="1089"/>
      <c r="C85" s="1089"/>
      <c r="D85" s="1089"/>
      <c r="E85" s="1089"/>
      <c r="F85" s="1688"/>
      <c r="G85" s="756" t="s">
        <v>710</v>
      </c>
      <c r="H85" s="690"/>
      <c r="I85" s="324"/>
      <c r="J85" s="122"/>
      <c r="K85" s="122"/>
      <c r="L85" s="122"/>
      <c r="M85" s="122"/>
      <c r="N85" s="122"/>
      <c r="O85" s="122"/>
      <c r="P85" s="122"/>
      <c r="Q85" s="122"/>
      <c r="R85" s="122"/>
      <c r="S85" s="123"/>
    </row>
    <row r="86" spans="1:19" s="52" customFormat="1" ht="12.75" customHeight="1">
      <c r="A86" s="1088" t="s">
        <v>711</v>
      </c>
      <c r="B86" s="1089"/>
      <c r="C86" s="1089"/>
      <c r="D86" s="1089"/>
      <c r="E86" s="1089"/>
      <c r="F86" s="1688"/>
      <c r="G86" s="1689" t="s">
        <v>712</v>
      </c>
      <c r="H86" s="2217"/>
      <c r="I86" s="2217"/>
      <c r="J86" s="2217"/>
      <c r="K86" s="2217"/>
      <c r="L86" s="2217"/>
      <c r="M86" s="2217"/>
      <c r="N86" s="2217"/>
      <c r="O86" s="2217"/>
      <c r="P86" s="2217"/>
      <c r="Q86" s="2217"/>
      <c r="R86" s="2217"/>
      <c r="S86" s="2217"/>
    </row>
    <row r="87" spans="1:19" s="52" customFormat="1">
      <c r="D87" s="53"/>
      <c r="E87" s="53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</row>
    <row r="88" spans="1:19" s="52" customFormat="1" ht="15.75">
      <c r="A88" s="54" t="s">
        <v>242</v>
      </c>
      <c r="B88" s="55"/>
      <c r="C88" s="55"/>
      <c r="D88" s="56"/>
      <c r="E88" s="53"/>
      <c r="F88" s="55"/>
      <c r="G88" s="55"/>
      <c r="H88" s="57" t="s">
        <v>244</v>
      </c>
      <c r="I88" s="58"/>
      <c r="J88" s="58"/>
      <c r="K88" s="58"/>
      <c r="L88" s="58"/>
      <c r="M88" s="58"/>
      <c r="N88" s="58"/>
      <c r="O88" s="58"/>
      <c r="P88" s="58"/>
      <c r="Q88" s="58"/>
      <c r="R88" s="58"/>
    </row>
    <row r="89" spans="1:19" s="52" customFormat="1" ht="15.75">
      <c r="A89" s="57" t="s">
        <v>243</v>
      </c>
      <c r="B89" s="58"/>
      <c r="C89" s="58"/>
      <c r="D89" s="59"/>
      <c r="E89" s="53"/>
      <c r="F89" s="57"/>
      <c r="G89" s="58"/>
      <c r="H89" s="57" t="s">
        <v>246</v>
      </c>
      <c r="I89" s="58"/>
      <c r="J89" s="58"/>
      <c r="K89" s="58"/>
      <c r="L89" s="58"/>
      <c r="M89" s="58"/>
      <c r="N89" s="58"/>
      <c r="O89" s="58"/>
      <c r="P89" s="58"/>
      <c r="Q89" s="58"/>
      <c r="R89" s="58"/>
    </row>
    <row r="90" spans="1:19" s="52" customFormat="1" ht="15.75">
      <c r="A90" s="57" t="s">
        <v>245</v>
      </c>
      <c r="B90" s="58"/>
      <c r="C90" s="58"/>
      <c r="D90" s="59"/>
      <c r="E90" s="53"/>
      <c r="F90" s="57"/>
      <c r="G90" s="58"/>
      <c r="H90" s="52" t="s">
        <v>248</v>
      </c>
    </row>
    <row r="91" spans="1:19" s="52" customFormat="1">
      <c r="A91" s="52" t="s">
        <v>247</v>
      </c>
      <c r="D91" s="53"/>
      <c r="E91" s="53"/>
      <c r="H91" s="60" t="s">
        <v>250</v>
      </c>
    </row>
    <row r="92" spans="1:19" s="52" customFormat="1">
      <c r="A92" s="60" t="s">
        <v>249</v>
      </c>
      <c r="D92" s="53"/>
      <c r="E92" s="53"/>
    </row>
    <row r="93" spans="1:19" s="52" customFormat="1">
      <c r="D93" s="53"/>
      <c r="E93" s="53"/>
      <c r="H93" s="52" t="s">
        <v>252</v>
      </c>
    </row>
    <row r="94" spans="1:19" s="52" customFormat="1">
      <c r="A94" s="52" t="s">
        <v>251</v>
      </c>
      <c r="D94" s="53"/>
      <c r="E94" s="53"/>
      <c r="H94" s="60" t="s">
        <v>254</v>
      </c>
    </row>
    <row r="95" spans="1:19" s="52" customFormat="1">
      <c r="A95" s="60" t="s">
        <v>253</v>
      </c>
      <c r="D95" s="53"/>
      <c r="E95" s="53"/>
    </row>
    <row r="96" spans="1:19" s="52" customFormat="1">
      <c r="D96" s="53"/>
      <c r="E96" s="53"/>
    </row>
    <row r="97" spans="1:7" s="52" customFormat="1">
      <c r="D97" s="53"/>
      <c r="E97" s="53"/>
    </row>
    <row r="98" spans="1:7" s="52" customFormat="1">
      <c r="D98" s="53"/>
      <c r="E98" s="53"/>
    </row>
    <row r="99" spans="1:7" s="52" customFormat="1">
      <c r="D99" s="53"/>
      <c r="E99" s="53"/>
    </row>
    <row r="100" spans="1:7" s="52" customFormat="1">
      <c r="D100" s="53"/>
      <c r="E100" s="53"/>
    </row>
    <row r="101" spans="1:7" s="52" customFormat="1">
      <c r="D101" s="53"/>
      <c r="E101" s="53"/>
    </row>
    <row r="102" spans="1:7" s="52" customFormat="1">
      <c r="D102" s="53"/>
      <c r="E102" s="53"/>
    </row>
    <row r="103" spans="1:7" s="52" customFormat="1">
      <c r="D103" s="53"/>
      <c r="E103" s="53"/>
    </row>
    <row r="104" spans="1:7" s="52" customFormat="1">
      <c r="D104" s="53"/>
      <c r="E104" s="53"/>
    </row>
    <row r="105" spans="1:7" s="52" customFormat="1">
      <c r="D105" s="53"/>
      <c r="E105" s="53"/>
    </row>
    <row r="106" spans="1:7" s="52" customFormat="1">
      <c r="D106" s="53"/>
      <c r="E106" s="53"/>
    </row>
    <row r="107" spans="1:7">
      <c r="A107" s="52"/>
      <c r="B107" s="52"/>
      <c r="C107" s="52"/>
      <c r="D107" s="53"/>
      <c r="E107" s="53"/>
      <c r="F107" s="52"/>
      <c r="G107" s="52"/>
    </row>
    <row r="108" spans="1:7">
      <c r="D108" s="5"/>
      <c r="E108" s="5"/>
    </row>
    <row r="109" spans="1:7">
      <c r="D109" s="5"/>
      <c r="E109" s="5"/>
    </row>
    <row r="110" spans="1:7">
      <c r="D110" s="5"/>
      <c r="E110" s="5"/>
    </row>
    <row r="111" spans="1:7">
      <c r="D111" s="5"/>
      <c r="E111" s="5"/>
    </row>
    <row r="112" spans="1:7">
      <c r="D112" s="5"/>
      <c r="E112" s="5"/>
    </row>
    <row r="113" spans="4:5">
      <c r="D113" s="5"/>
      <c r="E113" s="5"/>
    </row>
    <row r="114" spans="4:5">
      <c r="D114" s="5"/>
      <c r="E114" s="5"/>
    </row>
    <row r="115" spans="4:5">
      <c r="D115" s="5"/>
      <c r="E115" s="5"/>
    </row>
    <row r="116" spans="4:5">
      <c r="D116" s="5"/>
      <c r="E116" s="5"/>
    </row>
    <row r="117" spans="4:5">
      <c r="D117" s="5"/>
      <c r="E117" s="5"/>
    </row>
    <row r="118" spans="4:5">
      <c r="D118" s="5"/>
      <c r="E118" s="5"/>
    </row>
    <row r="119" spans="4:5">
      <c r="D119" s="5"/>
      <c r="E119" s="5"/>
    </row>
    <row r="120" spans="4:5">
      <c r="D120" s="5"/>
      <c r="E120" s="5"/>
    </row>
    <row r="121" spans="4:5">
      <c r="D121" s="5"/>
      <c r="E121" s="5"/>
    </row>
    <row r="122" spans="4:5">
      <c r="D122" s="5"/>
      <c r="E122" s="5"/>
    </row>
    <row r="123" spans="4:5">
      <c r="D123" s="5"/>
      <c r="E123" s="5"/>
    </row>
    <row r="124" spans="4:5">
      <c r="D124" s="5"/>
      <c r="E124" s="5"/>
    </row>
    <row r="125" spans="4:5">
      <c r="D125" s="5"/>
      <c r="E125" s="5"/>
    </row>
    <row r="126" spans="4:5">
      <c r="D126" s="5"/>
      <c r="E126" s="5"/>
    </row>
    <row r="127" spans="4:5">
      <c r="D127" s="5"/>
      <c r="E127" s="5"/>
    </row>
    <row r="128" spans="4:5">
      <c r="D128" s="5"/>
      <c r="E128" s="5"/>
    </row>
    <row r="129" spans="4:5">
      <c r="D129" s="5"/>
      <c r="E129" s="5"/>
    </row>
    <row r="130" spans="4:5">
      <c r="D130" s="5"/>
      <c r="E130" s="5"/>
    </row>
    <row r="131" spans="4:5">
      <c r="D131" s="5"/>
      <c r="E131" s="5"/>
    </row>
    <row r="132" spans="4:5">
      <c r="D132" s="5"/>
      <c r="E132" s="5"/>
    </row>
    <row r="133" spans="4:5">
      <c r="D133" s="5"/>
      <c r="E133" s="5"/>
    </row>
    <row r="134" spans="4:5">
      <c r="D134" s="5"/>
      <c r="E134" s="5"/>
    </row>
    <row r="135" spans="4:5">
      <c r="D135" s="5"/>
      <c r="E135" s="5"/>
    </row>
    <row r="136" spans="4:5">
      <c r="D136" s="5"/>
      <c r="E136" s="5"/>
    </row>
    <row r="137" spans="4:5">
      <c r="D137" s="5"/>
      <c r="E137" s="5"/>
    </row>
    <row r="138" spans="4:5">
      <c r="D138" s="5"/>
      <c r="E138" s="5"/>
    </row>
    <row r="139" spans="4:5">
      <c r="D139" s="5"/>
      <c r="E139" s="5"/>
    </row>
    <row r="140" spans="4:5">
      <c r="D140" s="5"/>
      <c r="E140" s="5"/>
    </row>
    <row r="141" spans="4:5">
      <c r="D141" s="5"/>
      <c r="E141" s="5"/>
    </row>
    <row r="142" spans="4:5">
      <c r="D142" s="5"/>
      <c r="E142" s="5"/>
    </row>
    <row r="143" spans="4:5">
      <c r="D143" s="5"/>
      <c r="E143" s="5"/>
    </row>
    <row r="144" spans="4:5">
      <c r="D144" s="5"/>
      <c r="E144" s="5"/>
    </row>
    <row r="145" spans="4:5">
      <c r="D145" s="5"/>
      <c r="E145" s="5"/>
    </row>
    <row r="146" spans="4:5">
      <c r="D146" s="5"/>
      <c r="E146" s="5"/>
    </row>
    <row r="147" spans="4:5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5"/>
    </row>
    <row r="196" spans="4:5">
      <c r="D196" s="5"/>
      <c r="E196" s="17"/>
    </row>
    <row r="197" spans="4:5">
      <c r="D197" s="5"/>
      <c r="E197" s="17"/>
    </row>
    <row r="198" spans="4:5">
      <c r="D198" s="5"/>
      <c r="E198" s="17"/>
    </row>
    <row r="199" spans="4:5">
      <c r="D199" s="5"/>
      <c r="E199" s="17"/>
    </row>
    <row r="200" spans="4:5">
      <c r="D200" s="5"/>
      <c r="E200" s="17"/>
    </row>
    <row r="201" spans="4:5">
      <c r="D201" s="5"/>
      <c r="E201" s="17"/>
    </row>
    <row r="202" spans="4:5">
      <c r="D202" s="5"/>
      <c r="E202" s="17"/>
    </row>
    <row r="203" spans="4:5" ht="15" customHeight="1">
      <c r="D203" s="5"/>
      <c r="E203" s="17"/>
    </row>
  </sheetData>
  <mergeCells count="116">
    <mergeCell ref="S63:S69"/>
    <mergeCell ref="Q55:Q61"/>
    <mergeCell ref="R39:R45"/>
    <mergeCell ref="K15:K21"/>
    <mergeCell ref="J23:J29"/>
    <mergeCell ref="P47:P53"/>
    <mergeCell ref="Q47:Q53"/>
    <mergeCell ref="R47:R53"/>
    <mergeCell ref="I63:I69"/>
    <mergeCell ref="J63:J69"/>
    <mergeCell ref="I55:I61"/>
    <mergeCell ref="J55:J61"/>
    <mergeCell ref="K55:K61"/>
    <mergeCell ref="L55:L61"/>
    <mergeCell ref="M55:M61"/>
    <mergeCell ref="N55:N61"/>
    <mergeCell ref="P63:P69"/>
    <mergeCell ref="O55:O61"/>
    <mergeCell ref="P55:P61"/>
    <mergeCell ref="I47:I53"/>
    <mergeCell ref="K63:K69"/>
    <mergeCell ref="L63:L69"/>
    <mergeCell ref="M63:M69"/>
    <mergeCell ref="N63:N69"/>
    <mergeCell ref="O63:O69"/>
    <mergeCell ref="O47:O53"/>
    <mergeCell ref="J31:J37"/>
    <mergeCell ref="Q63:Q69"/>
    <mergeCell ref="R63:R69"/>
    <mergeCell ref="M47:M53"/>
    <mergeCell ref="N47:N53"/>
    <mergeCell ref="Q31:Q37"/>
    <mergeCell ref="R31:R37"/>
    <mergeCell ref="J47:J53"/>
    <mergeCell ref="J39:J45"/>
    <mergeCell ref="S55:S61"/>
    <mergeCell ref="K47:K53"/>
    <mergeCell ref="L47:L53"/>
    <mergeCell ref="R55:R61"/>
    <mergeCell ref="Q7:Q13"/>
    <mergeCell ref="P7:P13"/>
    <mergeCell ref="O7:O13"/>
    <mergeCell ref="S7:S13"/>
    <mergeCell ref="P15:P21"/>
    <mergeCell ref="R15:R21"/>
    <mergeCell ref="O23:O29"/>
    <mergeCell ref="P23:P29"/>
    <mergeCell ref="Q23:Q29"/>
    <mergeCell ref="R23:R29"/>
    <mergeCell ref="O15:O21"/>
    <mergeCell ref="S15:S21"/>
    <mergeCell ref="Q15:Q21"/>
    <mergeCell ref="M23:M29"/>
    <mergeCell ref="N23:N29"/>
    <mergeCell ref="K31:K37"/>
    <mergeCell ref="M31:M37"/>
    <mergeCell ref="N31:N37"/>
    <mergeCell ref="L31:L37"/>
    <mergeCell ref="L15:L21"/>
    <mergeCell ref="S5:S6"/>
    <mergeCell ref="O39:O45"/>
    <mergeCell ref="P39:P45"/>
    <mergeCell ref="Q39:Q45"/>
    <mergeCell ref="R7:R13"/>
    <mergeCell ref="S39:S45"/>
    <mergeCell ref="S31:S37"/>
    <mergeCell ref="S23:S29"/>
    <mergeCell ref="S47:S53"/>
    <mergeCell ref="O31:O37"/>
    <mergeCell ref="P31:P37"/>
    <mergeCell ref="O5:R5"/>
    <mergeCell ref="M15:M21"/>
    <mergeCell ref="N15:N21"/>
    <mergeCell ref="K39:K45"/>
    <mergeCell ref="L39:L45"/>
    <mergeCell ref="M39:M45"/>
    <mergeCell ref="N39:N45"/>
    <mergeCell ref="K23:K29"/>
    <mergeCell ref="L23:L29"/>
    <mergeCell ref="A4:I4"/>
    <mergeCell ref="A5:A6"/>
    <mergeCell ref="B5:D6"/>
    <mergeCell ref="E5:E6"/>
    <mergeCell ref="F5:G5"/>
    <mergeCell ref="I5:I6"/>
    <mergeCell ref="J5:L6"/>
    <mergeCell ref="M5:N5"/>
    <mergeCell ref="I7:I13"/>
    <mergeCell ref="K7:K13"/>
    <mergeCell ref="L7:L13"/>
    <mergeCell ref="J7:J13"/>
    <mergeCell ref="N7:N13"/>
    <mergeCell ref="M7:M13"/>
    <mergeCell ref="A86:F86"/>
    <mergeCell ref="G86:S86"/>
    <mergeCell ref="A85:F85"/>
    <mergeCell ref="A84:F84"/>
    <mergeCell ref="P71:P77"/>
    <mergeCell ref="R71:R77"/>
    <mergeCell ref="I71:I77"/>
    <mergeCell ref="J71:J77"/>
    <mergeCell ref="K71:K77"/>
    <mergeCell ref="L71:L77"/>
    <mergeCell ref="M71:M77"/>
    <mergeCell ref="N71:N77"/>
    <mergeCell ref="O71:O77"/>
    <mergeCell ref="S71:S77"/>
    <mergeCell ref="A80:F80"/>
    <mergeCell ref="G80:S80"/>
    <mergeCell ref="A81:F81"/>
    <mergeCell ref="G81:S81"/>
    <mergeCell ref="Q71:Q77"/>
    <mergeCell ref="A82:F82"/>
    <mergeCell ref="G82:S82"/>
    <mergeCell ref="A83:F83"/>
    <mergeCell ref="G83:S83"/>
  </mergeCells>
  <hyperlinks>
    <hyperlink ref="A95" r:id="rId1" xr:uid="{7B261ACF-79FF-4A1A-BD8E-D9C93D6828B7}"/>
    <hyperlink ref="A92" r:id="rId2" xr:uid="{DCFD2114-46B3-4737-91A5-D0DA4BC95753}"/>
    <hyperlink ref="H94" r:id="rId3" xr:uid="{60CBC82D-2D4E-432D-B8DC-A5891E13D2AA}"/>
    <hyperlink ref="H91" r:id="rId4" xr:uid="{BD5B1E0B-AED7-4B2C-B5E8-E42796E860D2}"/>
  </hyperlinks>
  <pageMargins left="0.7" right="0.7" top="0.75" bottom="0.75" header="0.3" footer="0.3"/>
  <pageSetup orientation="portrait" r:id="rId5"/>
  <headerFooter>
    <oddFooter>&amp;L&amp;1#&amp;"Calibri"&amp;10 Sensitivity: Internal</oddFooter>
  </headerFooter>
  <drawing r:id="rId6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39885-80AA-499E-B6E0-B1FE4A209FB3}">
  <dimension ref="A1:BF203"/>
  <sheetViews>
    <sheetView zoomScale="85" zoomScaleNormal="85" workbookViewId="0">
      <pane ySplit="6" topLeftCell="A76" activePane="bottomLeft" state="frozen"/>
      <selection pane="bottomLeft" activeCell="G76" sqref="G76"/>
    </sheetView>
  </sheetViews>
  <sheetFormatPr defaultRowHeight="15"/>
  <cols>
    <col min="1" max="1" width="47.85546875" customWidth="1"/>
    <col min="2" max="2" width="3.7109375" customWidth="1"/>
    <col min="3" max="3" width="4.7109375" customWidth="1"/>
    <col min="4" max="4" width="3.7109375" customWidth="1"/>
    <col min="9" max="9" width="23.85546875" customWidth="1"/>
    <col min="10" max="10" width="3.7109375" customWidth="1"/>
    <col min="11" max="11" width="5.140625" bestFit="1" customWidth="1"/>
    <col min="12" max="12" width="3.7109375" customWidth="1"/>
    <col min="15" max="15" width="15.28515625" customWidth="1"/>
    <col min="16" max="16" width="51.7109375" customWidth="1"/>
  </cols>
  <sheetData>
    <row r="1" spans="1:58" ht="13.9" customHeight="1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</row>
    <row r="2" spans="1:58" ht="24.75">
      <c r="A2" s="4" t="s">
        <v>148</v>
      </c>
      <c r="B2" s="3" t="s">
        <v>713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"/>
      <c r="R2" s="2"/>
      <c r="S2" s="2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</row>
    <row r="3" spans="1:58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  <c r="R3" s="2"/>
      <c r="S3" s="2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</row>
    <row r="4" spans="1:58" ht="25.5" thickBot="1">
      <c r="A4" s="1122" t="s">
        <v>714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>
        <v>50</v>
      </c>
      <c r="P4" s="8"/>
      <c r="Q4" s="2"/>
      <c r="R4" s="2"/>
      <c r="S4" s="2"/>
    </row>
    <row r="5" spans="1:58" ht="27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597</v>
      </c>
      <c r="J5" s="1139" t="s">
        <v>152</v>
      </c>
      <c r="K5" s="1129"/>
      <c r="L5" s="1130"/>
      <c r="M5" s="1136" t="s">
        <v>154</v>
      </c>
      <c r="N5" s="1137"/>
      <c r="O5" s="50" t="s">
        <v>156</v>
      </c>
      <c r="P5" s="1359" t="s">
        <v>157</v>
      </c>
      <c r="Q5" s="18"/>
      <c r="R5" s="18"/>
      <c r="S5" s="18"/>
    </row>
    <row r="6" spans="1:58" ht="24.75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8"/>
      <c r="J6" s="1140"/>
      <c r="K6" s="1141"/>
      <c r="L6" s="1142"/>
      <c r="M6" s="9" t="s">
        <v>158</v>
      </c>
      <c r="N6" s="9" t="s">
        <v>159</v>
      </c>
      <c r="O6" s="10" t="s">
        <v>715</v>
      </c>
      <c r="P6" s="1118"/>
      <c r="Q6" s="2"/>
      <c r="R6" s="2"/>
      <c r="S6" s="2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</row>
    <row r="7" spans="1:58">
      <c r="A7" s="447" t="s">
        <v>188</v>
      </c>
      <c r="B7" s="282" t="s">
        <v>168</v>
      </c>
      <c r="C7" s="282">
        <v>440</v>
      </c>
      <c r="D7" s="282" t="s">
        <v>169</v>
      </c>
      <c r="E7" s="71" t="s">
        <v>170</v>
      </c>
      <c r="F7" s="70">
        <v>45564</v>
      </c>
      <c r="G7" s="71">
        <f t="shared" ref="G7:G13" si="0">F7+1</f>
        <v>45565</v>
      </c>
      <c r="H7" s="70">
        <f>F7+4</f>
        <v>45568</v>
      </c>
      <c r="I7" s="1677" t="s">
        <v>716</v>
      </c>
      <c r="J7" s="1535" t="s">
        <v>717</v>
      </c>
      <c r="K7" s="1514">
        <v>435</v>
      </c>
      <c r="L7" s="1517" t="s">
        <v>173</v>
      </c>
      <c r="M7" s="1681">
        <v>45576</v>
      </c>
      <c r="N7" s="1681">
        <f>M7+1</f>
        <v>45577</v>
      </c>
      <c r="O7" s="1681">
        <f>M7+43</f>
        <v>45619</v>
      </c>
      <c r="P7" s="1360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</row>
    <row r="8" spans="1:58">
      <c r="A8" s="448" t="s">
        <v>601</v>
      </c>
      <c r="B8" s="393" t="s">
        <v>168</v>
      </c>
      <c r="C8" s="393">
        <v>440</v>
      </c>
      <c r="D8" s="393" t="s">
        <v>179</v>
      </c>
      <c r="E8" s="77" t="s">
        <v>176</v>
      </c>
      <c r="F8" s="78">
        <v>45567</v>
      </c>
      <c r="G8" s="79">
        <f t="shared" si="0"/>
        <v>45568</v>
      </c>
      <c r="H8" s="78">
        <f>F8+1</f>
        <v>45568</v>
      </c>
      <c r="I8" s="1678"/>
      <c r="J8" s="1536"/>
      <c r="K8" s="1515"/>
      <c r="L8" s="1518"/>
      <c r="M8" s="1682"/>
      <c r="N8" s="1682"/>
      <c r="O8" s="1682"/>
      <c r="P8" s="1074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</row>
    <row r="9" spans="1:58" s="355" customFormat="1">
      <c r="A9" s="449" t="s">
        <v>177</v>
      </c>
      <c r="B9" s="439" t="s">
        <v>178</v>
      </c>
      <c r="C9" s="439">
        <v>437</v>
      </c>
      <c r="D9" s="439" t="s">
        <v>179</v>
      </c>
      <c r="E9" s="409" t="s">
        <v>180</v>
      </c>
      <c r="F9" s="410">
        <v>45564</v>
      </c>
      <c r="G9" s="411">
        <f t="shared" si="0"/>
        <v>45565</v>
      </c>
      <c r="H9" s="410">
        <f>F9+4</f>
        <v>45568</v>
      </c>
      <c r="I9" s="1678"/>
      <c r="J9" s="1536"/>
      <c r="K9" s="1515"/>
      <c r="L9" s="1518"/>
      <c r="M9" s="1682"/>
      <c r="N9" s="1682"/>
      <c r="O9" s="1682"/>
      <c r="P9" s="1074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</row>
    <row r="10" spans="1:58">
      <c r="A10" s="494" t="s">
        <v>602</v>
      </c>
      <c r="B10" s="439" t="s">
        <v>182</v>
      </c>
      <c r="C10" s="439">
        <v>438</v>
      </c>
      <c r="D10" s="439" t="s">
        <v>179</v>
      </c>
      <c r="E10" s="88" t="s">
        <v>180</v>
      </c>
      <c r="F10" s="89">
        <v>45565</v>
      </c>
      <c r="G10" s="90">
        <f t="shared" si="0"/>
        <v>45566</v>
      </c>
      <c r="H10" s="89">
        <f>F10+2</f>
        <v>45567</v>
      </c>
      <c r="I10" s="1678"/>
      <c r="J10" s="1536"/>
      <c r="K10" s="1515"/>
      <c r="L10" s="1518"/>
      <c r="M10" s="1682"/>
      <c r="N10" s="1682"/>
      <c r="O10" s="1682"/>
      <c r="P10" s="1074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</row>
    <row r="11" spans="1:58">
      <c r="A11" s="449" t="s">
        <v>198</v>
      </c>
      <c r="B11" s="439" t="s">
        <v>184</v>
      </c>
      <c r="C11" s="439">
        <v>440</v>
      </c>
      <c r="D11" s="439" t="s">
        <v>169</v>
      </c>
      <c r="E11" s="88" t="s">
        <v>180</v>
      </c>
      <c r="F11" s="89">
        <v>45569</v>
      </c>
      <c r="G11" s="90">
        <f t="shared" si="0"/>
        <v>45570</v>
      </c>
      <c r="H11" s="89">
        <f>F11+2</f>
        <v>45571</v>
      </c>
      <c r="I11" s="1678"/>
      <c r="J11" s="1536"/>
      <c r="K11" s="1515"/>
      <c r="L11" s="1518"/>
      <c r="M11" s="1682"/>
      <c r="N11" s="1682"/>
      <c r="O11" s="1682"/>
      <c r="P11" s="1074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</row>
    <row r="12" spans="1:58">
      <c r="A12" s="450" t="s">
        <v>193</v>
      </c>
      <c r="B12" s="440" t="s">
        <v>186</v>
      </c>
      <c r="C12" s="440">
        <v>440</v>
      </c>
      <c r="D12" s="440" t="s">
        <v>169</v>
      </c>
      <c r="E12" s="95" t="s">
        <v>187</v>
      </c>
      <c r="F12" s="96">
        <v>45565</v>
      </c>
      <c r="G12" s="97">
        <f t="shared" si="0"/>
        <v>45566</v>
      </c>
      <c r="H12" s="96">
        <f>F12+1</f>
        <v>45566</v>
      </c>
      <c r="I12" s="1678"/>
      <c r="J12" s="1536"/>
      <c r="K12" s="1515"/>
      <c r="L12" s="1518"/>
      <c r="M12" s="1682"/>
      <c r="N12" s="1682"/>
      <c r="O12" s="1682"/>
      <c r="P12" s="1074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</row>
    <row r="13" spans="1:58">
      <c r="A13" s="451" t="s">
        <v>177</v>
      </c>
      <c r="B13" s="440" t="s">
        <v>178</v>
      </c>
      <c r="C13" s="440">
        <v>437</v>
      </c>
      <c r="D13" s="440" t="s">
        <v>179</v>
      </c>
      <c r="E13" s="357" t="s">
        <v>187</v>
      </c>
      <c r="F13" s="102">
        <v>45567</v>
      </c>
      <c r="G13" s="103">
        <f t="shared" si="0"/>
        <v>45568</v>
      </c>
      <c r="H13" s="102">
        <f>F13+1</f>
        <v>45568</v>
      </c>
      <c r="I13" s="1679"/>
      <c r="J13" s="1747"/>
      <c r="K13" s="1680"/>
      <c r="L13" s="1746"/>
      <c r="M13" s="1683"/>
      <c r="N13" s="1683"/>
      <c r="O13" s="1683"/>
      <c r="P13" s="1075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</row>
    <row r="14" spans="1:58" ht="7.15" customHeight="1">
      <c r="A14" s="62"/>
      <c r="B14" s="360"/>
      <c r="C14" s="360"/>
      <c r="D14" s="361"/>
      <c r="E14" s="40"/>
      <c r="F14" s="39"/>
      <c r="G14" s="39"/>
      <c r="H14" s="39"/>
      <c r="I14" s="38"/>
      <c r="J14" s="63"/>
      <c r="K14" s="63"/>
      <c r="L14" s="63"/>
      <c r="M14" s="64"/>
      <c r="N14" s="64"/>
      <c r="O14" s="64"/>
      <c r="P14" s="61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</row>
    <row r="15" spans="1:58">
      <c r="A15" s="447" t="s">
        <v>603</v>
      </c>
      <c r="B15" s="604" t="s">
        <v>168</v>
      </c>
      <c r="C15" s="605">
        <f>C7+1</f>
        <v>441</v>
      </c>
      <c r="D15" s="605" t="s">
        <v>169</v>
      </c>
      <c r="E15" s="741" t="s">
        <v>170</v>
      </c>
      <c r="F15" s="70">
        <f>F7+7</f>
        <v>45571</v>
      </c>
      <c r="G15" s="71">
        <f>F15+1</f>
        <v>45572</v>
      </c>
      <c r="H15" s="72">
        <f>F15+4</f>
        <v>45575</v>
      </c>
      <c r="I15" s="1677" t="s">
        <v>718</v>
      </c>
      <c r="J15" s="1535" t="s">
        <v>717</v>
      </c>
      <c r="K15" s="1514">
        <f>K7+1</f>
        <v>436</v>
      </c>
      <c r="L15" s="1517" t="s">
        <v>173</v>
      </c>
      <c r="M15" s="1681">
        <f>SUM(M7+7)</f>
        <v>45583</v>
      </c>
      <c r="N15" s="1681">
        <f>M15+1</f>
        <v>45584</v>
      </c>
      <c r="O15" s="1681">
        <f>M15+50</f>
        <v>45633</v>
      </c>
      <c r="P15" s="1114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</row>
    <row r="16" spans="1:58">
      <c r="A16" s="448" t="s">
        <v>194</v>
      </c>
      <c r="B16" s="728" t="s">
        <v>168</v>
      </c>
      <c r="C16" s="728">
        <f>C8+1</f>
        <v>441</v>
      </c>
      <c r="D16" s="728" t="s">
        <v>169</v>
      </c>
      <c r="E16" s="742" t="s">
        <v>176</v>
      </c>
      <c r="F16" s="78">
        <f>F8+7</f>
        <v>45574</v>
      </c>
      <c r="G16" s="79">
        <f t="shared" ref="G16" si="1">F16+1</f>
        <v>45575</v>
      </c>
      <c r="H16" s="80">
        <f>F16+1</f>
        <v>45575</v>
      </c>
      <c r="I16" s="1678"/>
      <c r="J16" s="1536"/>
      <c r="K16" s="1515"/>
      <c r="L16" s="1518"/>
      <c r="M16" s="1682"/>
      <c r="N16" s="1682"/>
      <c r="O16" s="1682"/>
      <c r="P16" s="1115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</row>
    <row r="17" spans="1:58">
      <c r="A17" s="449" t="s">
        <v>196</v>
      </c>
      <c r="B17" s="439" t="s">
        <v>178</v>
      </c>
      <c r="C17" s="439">
        <f>C9+1</f>
        <v>438</v>
      </c>
      <c r="D17" s="439" t="s">
        <v>179</v>
      </c>
      <c r="E17" s="88" t="s">
        <v>180</v>
      </c>
      <c r="F17" s="89">
        <f>F9+7</f>
        <v>45571</v>
      </c>
      <c r="G17" s="90">
        <f t="shared" ref="G15:G21" si="2">F17+1</f>
        <v>45572</v>
      </c>
      <c r="H17" s="91">
        <f>F17+4</f>
        <v>45575</v>
      </c>
      <c r="I17" s="1678"/>
      <c r="J17" s="1536"/>
      <c r="K17" s="1515"/>
      <c r="L17" s="1518"/>
      <c r="M17" s="1682"/>
      <c r="N17" s="1682"/>
      <c r="O17" s="1682"/>
      <c r="P17" s="1115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</row>
    <row r="18" spans="1:58">
      <c r="A18" s="494" t="s">
        <v>606</v>
      </c>
      <c r="B18" s="393" t="s">
        <v>182</v>
      </c>
      <c r="C18" s="393">
        <f>C10+1</f>
        <v>439</v>
      </c>
      <c r="D18" s="393" t="s">
        <v>179</v>
      </c>
      <c r="E18" s="88" t="s">
        <v>180</v>
      </c>
      <c r="F18" s="89">
        <f>F10+7</f>
        <v>45572</v>
      </c>
      <c r="G18" s="90">
        <f t="shared" si="2"/>
        <v>45573</v>
      </c>
      <c r="H18" s="91">
        <f>F18+2</f>
        <v>45574</v>
      </c>
      <c r="I18" s="1678"/>
      <c r="J18" s="1536"/>
      <c r="K18" s="1515"/>
      <c r="L18" s="1518"/>
      <c r="M18" s="1682"/>
      <c r="N18" s="1682"/>
      <c r="O18" s="1682"/>
      <c r="P18" s="1115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</row>
    <row r="19" spans="1:58">
      <c r="A19" s="449" t="s">
        <v>512</v>
      </c>
      <c r="B19" s="439" t="s">
        <v>184</v>
      </c>
      <c r="C19" s="439">
        <f>C11+1</f>
        <v>441</v>
      </c>
      <c r="D19" s="439" t="s">
        <v>169</v>
      </c>
      <c r="E19" s="88" t="s">
        <v>180</v>
      </c>
      <c r="F19" s="89">
        <f>F11+7</f>
        <v>45576</v>
      </c>
      <c r="G19" s="90">
        <f t="shared" si="2"/>
        <v>45577</v>
      </c>
      <c r="H19" s="89">
        <f>F19+2</f>
        <v>45578</v>
      </c>
      <c r="I19" s="1678"/>
      <c r="J19" s="1536"/>
      <c r="K19" s="1515"/>
      <c r="L19" s="1518"/>
      <c r="M19" s="1682"/>
      <c r="N19" s="1682"/>
      <c r="O19" s="1682"/>
      <c r="P19" s="1115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</row>
    <row r="20" spans="1:58">
      <c r="A20" s="450" t="s">
        <v>199</v>
      </c>
      <c r="B20" s="440" t="s">
        <v>186</v>
      </c>
      <c r="C20" s="440">
        <f>C12+1</f>
        <v>441</v>
      </c>
      <c r="D20" s="440" t="s">
        <v>169</v>
      </c>
      <c r="E20" s="95" t="s">
        <v>187</v>
      </c>
      <c r="F20" s="96">
        <f>F12+7</f>
        <v>45572</v>
      </c>
      <c r="G20" s="97">
        <f t="shared" si="2"/>
        <v>45573</v>
      </c>
      <c r="H20" s="98">
        <f>F20+1</f>
        <v>45573</v>
      </c>
      <c r="I20" s="1678"/>
      <c r="J20" s="1536"/>
      <c r="K20" s="1515"/>
      <c r="L20" s="1518"/>
      <c r="M20" s="1682"/>
      <c r="N20" s="1682"/>
      <c r="O20" s="1682"/>
      <c r="P20" s="1115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</row>
    <row r="21" spans="1:58">
      <c r="A21" s="451" t="s">
        <v>719</v>
      </c>
      <c r="B21" s="440" t="s">
        <v>184</v>
      </c>
      <c r="C21" s="440">
        <v>440</v>
      </c>
      <c r="D21" s="440" t="s">
        <v>201</v>
      </c>
      <c r="E21" s="357" t="s">
        <v>187</v>
      </c>
      <c r="F21" s="102">
        <f>F13+4</f>
        <v>45571</v>
      </c>
      <c r="G21" s="103">
        <f t="shared" si="2"/>
        <v>45572</v>
      </c>
      <c r="H21" s="281">
        <f>F21+1</f>
        <v>45572</v>
      </c>
      <c r="I21" s="1679"/>
      <c r="J21" s="1537"/>
      <c r="K21" s="1680"/>
      <c r="L21" s="1746"/>
      <c r="M21" s="1683"/>
      <c r="N21" s="1683"/>
      <c r="O21" s="1683"/>
      <c r="P21" s="1116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</row>
    <row r="22" spans="1:58" ht="7.15" customHeight="1">
      <c r="A22" s="62"/>
      <c r="B22" s="360"/>
      <c r="C22" s="360"/>
      <c r="D22" s="361"/>
      <c r="E22" s="40"/>
      <c r="F22" s="39"/>
      <c r="G22" s="39"/>
      <c r="H22" s="39"/>
      <c r="I22" s="38"/>
      <c r="J22" s="63"/>
      <c r="K22" s="63"/>
      <c r="L22" s="63"/>
      <c r="M22" s="64"/>
      <c r="N22" s="64"/>
      <c r="O22" s="64"/>
      <c r="P22" s="61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</row>
    <row r="23" spans="1:58">
      <c r="A23" s="447" t="s">
        <v>202</v>
      </c>
      <c r="B23" s="282" t="s">
        <v>168</v>
      </c>
      <c r="C23" s="282">
        <f>C15+1</f>
        <v>442</v>
      </c>
      <c r="D23" s="282" t="s">
        <v>169</v>
      </c>
      <c r="E23" s="69" t="s">
        <v>170</v>
      </c>
      <c r="F23" s="70">
        <f>F15+7</f>
        <v>45578</v>
      </c>
      <c r="G23" s="71">
        <f t="shared" ref="G23:G29" si="3">F23+1</f>
        <v>45579</v>
      </c>
      <c r="H23" s="72">
        <f>F23+4</f>
        <v>45582</v>
      </c>
      <c r="I23" s="1677" t="s">
        <v>720</v>
      </c>
      <c r="J23" s="1535"/>
      <c r="K23" s="1514">
        <f>K15+1</f>
        <v>437</v>
      </c>
      <c r="L23" s="1517" t="s">
        <v>721</v>
      </c>
      <c r="M23" s="1681">
        <f>SUM(M15+7)</f>
        <v>45590</v>
      </c>
      <c r="N23" s="1681">
        <f>M23+1</f>
        <v>45591</v>
      </c>
      <c r="O23" s="1681">
        <f>M23+50</f>
        <v>45640</v>
      </c>
      <c r="P23" s="1360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</row>
    <row r="24" spans="1:58">
      <c r="A24" s="448" t="s">
        <v>202</v>
      </c>
      <c r="B24" s="331" t="s">
        <v>168</v>
      </c>
      <c r="C24" s="331">
        <f>C16+1</f>
        <v>442</v>
      </c>
      <c r="D24" s="331" t="s">
        <v>169</v>
      </c>
      <c r="E24" s="77" t="s">
        <v>176</v>
      </c>
      <c r="F24" s="78">
        <f>F16+7</f>
        <v>45581</v>
      </c>
      <c r="G24" s="79">
        <f t="shared" si="3"/>
        <v>45582</v>
      </c>
      <c r="H24" s="80">
        <f>F24+1</f>
        <v>45582</v>
      </c>
      <c r="I24" s="1678"/>
      <c r="J24" s="1536"/>
      <c r="K24" s="1515"/>
      <c r="L24" s="1518"/>
      <c r="M24" s="1682"/>
      <c r="N24" s="1682"/>
      <c r="O24" s="1682"/>
      <c r="P24" s="1074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</row>
    <row r="25" spans="1:58">
      <c r="A25" s="449" t="s">
        <v>203</v>
      </c>
      <c r="B25" s="439" t="s">
        <v>178</v>
      </c>
      <c r="C25" s="439">
        <f>C17+1</f>
        <v>439</v>
      </c>
      <c r="D25" s="439" t="s">
        <v>179</v>
      </c>
      <c r="E25" s="88" t="s">
        <v>180</v>
      </c>
      <c r="F25" s="89">
        <f>F17+7</f>
        <v>45578</v>
      </c>
      <c r="G25" s="90">
        <f t="shared" si="3"/>
        <v>45579</v>
      </c>
      <c r="H25" s="91">
        <f>F25+4</f>
        <v>45582</v>
      </c>
      <c r="I25" s="1678"/>
      <c r="J25" s="1536"/>
      <c r="K25" s="1515"/>
      <c r="L25" s="1518"/>
      <c r="M25" s="1682"/>
      <c r="N25" s="1682"/>
      <c r="O25" s="1682"/>
      <c r="P25" s="1074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</row>
    <row r="26" spans="1:58">
      <c r="A26" s="494" t="s">
        <v>608</v>
      </c>
      <c r="B26" s="439" t="s">
        <v>182</v>
      </c>
      <c r="C26" s="439">
        <f>C18+1</f>
        <v>440</v>
      </c>
      <c r="D26" s="439" t="s">
        <v>179</v>
      </c>
      <c r="E26" s="88" t="s">
        <v>180</v>
      </c>
      <c r="F26" s="89">
        <f>F18+7</f>
        <v>45579</v>
      </c>
      <c r="G26" s="90">
        <f t="shared" si="3"/>
        <v>45580</v>
      </c>
      <c r="H26" s="91">
        <f>F26+2</f>
        <v>45581</v>
      </c>
      <c r="I26" s="1678"/>
      <c r="J26" s="1536"/>
      <c r="K26" s="1515"/>
      <c r="L26" s="1518"/>
      <c r="M26" s="1682"/>
      <c r="N26" s="1682"/>
      <c r="O26" s="1682"/>
      <c r="P26" s="1074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</row>
    <row r="27" spans="1:58">
      <c r="A27" s="449" t="s">
        <v>219</v>
      </c>
      <c r="B27" s="439" t="s">
        <v>184</v>
      </c>
      <c r="C27" s="439">
        <f>C19+1</f>
        <v>442</v>
      </c>
      <c r="D27" s="439" t="s">
        <v>169</v>
      </c>
      <c r="E27" s="88" t="s">
        <v>180</v>
      </c>
      <c r="F27" s="89">
        <f>F19+7</f>
        <v>45583</v>
      </c>
      <c r="G27" s="90">
        <f t="shared" si="3"/>
        <v>45584</v>
      </c>
      <c r="H27" s="89">
        <f>F27+2</f>
        <v>45585</v>
      </c>
      <c r="I27" s="1678"/>
      <c r="J27" s="1536"/>
      <c r="K27" s="1515"/>
      <c r="L27" s="1518"/>
      <c r="M27" s="1682"/>
      <c r="N27" s="1682"/>
      <c r="O27" s="1682"/>
      <c r="P27" s="1074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</row>
    <row r="28" spans="1:58">
      <c r="A28" s="450" t="s">
        <v>233</v>
      </c>
      <c r="B28" s="440" t="s">
        <v>186</v>
      </c>
      <c r="C28" s="440">
        <f>C20+1</f>
        <v>442</v>
      </c>
      <c r="D28" s="440" t="s">
        <v>169</v>
      </c>
      <c r="E28" s="95" t="s">
        <v>187</v>
      </c>
      <c r="F28" s="96">
        <f>F20+7</f>
        <v>45579</v>
      </c>
      <c r="G28" s="97">
        <f t="shared" si="3"/>
        <v>45580</v>
      </c>
      <c r="H28" s="98">
        <f>F28+1</f>
        <v>45580</v>
      </c>
      <c r="I28" s="1678"/>
      <c r="J28" s="1536"/>
      <c r="K28" s="1515"/>
      <c r="L28" s="1518"/>
      <c r="M28" s="1682"/>
      <c r="N28" s="1682"/>
      <c r="O28" s="1682"/>
      <c r="P28" s="1074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</row>
    <row r="29" spans="1:58">
      <c r="A29" s="451" t="s">
        <v>198</v>
      </c>
      <c r="B29" s="440" t="s">
        <v>184</v>
      </c>
      <c r="C29" s="440">
        <f>C21+1</f>
        <v>441</v>
      </c>
      <c r="D29" s="440" t="s">
        <v>201</v>
      </c>
      <c r="E29" s="357" t="s">
        <v>187</v>
      </c>
      <c r="F29" s="102">
        <f>F21+7</f>
        <v>45578</v>
      </c>
      <c r="G29" s="103">
        <f t="shared" si="3"/>
        <v>45579</v>
      </c>
      <c r="H29" s="281">
        <f>F29+1</f>
        <v>45579</v>
      </c>
      <c r="I29" s="1679"/>
      <c r="J29" s="1537"/>
      <c r="K29" s="1680"/>
      <c r="L29" s="1746"/>
      <c r="M29" s="1683"/>
      <c r="N29" s="1683"/>
      <c r="O29" s="1683"/>
      <c r="P29" s="1075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</row>
    <row r="30" spans="1:58" ht="7.15" customHeight="1">
      <c r="A30" s="62"/>
      <c r="B30" s="360"/>
      <c r="C30" s="360"/>
      <c r="D30" s="361"/>
      <c r="E30" s="40"/>
      <c r="F30" s="39"/>
      <c r="G30" s="39"/>
      <c r="H30" s="39"/>
      <c r="I30" s="38"/>
      <c r="J30" s="63"/>
      <c r="K30" s="63"/>
      <c r="L30" s="63"/>
      <c r="M30" s="64"/>
      <c r="N30" s="64"/>
      <c r="O30" s="64"/>
      <c r="P30" s="61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</row>
    <row r="31" spans="1:58">
      <c r="A31" s="447" t="s">
        <v>207</v>
      </c>
      <c r="B31" s="282" t="s">
        <v>168</v>
      </c>
      <c r="C31" s="282">
        <f>C23+1</f>
        <v>443</v>
      </c>
      <c r="D31" s="282" t="s">
        <v>169</v>
      </c>
      <c r="E31" s="69" t="s">
        <v>170</v>
      </c>
      <c r="F31" s="70">
        <f>F23+7</f>
        <v>45585</v>
      </c>
      <c r="G31" s="71">
        <f t="shared" ref="G31:G37" si="4">F31+1</f>
        <v>45586</v>
      </c>
      <c r="H31" s="70">
        <f>F31+4</f>
        <v>45589</v>
      </c>
      <c r="I31" s="1496" t="s">
        <v>722</v>
      </c>
      <c r="J31" s="1082"/>
      <c r="K31" s="1082">
        <f>K23+1</f>
        <v>438</v>
      </c>
      <c r="L31" s="1085" t="s">
        <v>173</v>
      </c>
      <c r="M31" s="1356">
        <f>SUM(M23+7)</f>
        <v>45597</v>
      </c>
      <c r="N31" s="1356">
        <f>M31+1</f>
        <v>45598</v>
      </c>
      <c r="O31" s="1340">
        <f>M31+50</f>
        <v>45647</v>
      </c>
      <c r="P31" s="1361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</row>
    <row r="32" spans="1:58">
      <c r="A32" s="448" t="s">
        <v>207</v>
      </c>
      <c r="B32" s="331" t="s">
        <v>168</v>
      </c>
      <c r="C32" s="331">
        <f>C24+1</f>
        <v>443</v>
      </c>
      <c r="D32" s="331" t="s">
        <v>169</v>
      </c>
      <c r="E32" s="77" t="s">
        <v>176</v>
      </c>
      <c r="F32" s="78">
        <f>F24+7</f>
        <v>45588</v>
      </c>
      <c r="G32" s="79">
        <f t="shared" si="4"/>
        <v>45589</v>
      </c>
      <c r="H32" s="78">
        <f>F32+1</f>
        <v>45589</v>
      </c>
      <c r="I32" s="1497"/>
      <c r="J32" s="1083"/>
      <c r="K32" s="1083"/>
      <c r="L32" s="1086"/>
      <c r="M32" s="1357"/>
      <c r="N32" s="1357"/>
      <c r="O32" s="1341"/>
      <c r="P32" s="136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</row>
    <row r="33" spans="1:58">
      <c r="A33" s="449" t="s">
        <v>604</v>
      </c>
      <c r="B33" s="439" t="s">
        <v>178</v>
      </c>
      <c r="C33" s="439">
        <f>C25+1</f>
        <v>440</v>
      </c>
      <c r="D33" s="439" t="s">
        <v>179</v>
      </c>
      <c r="E33" s="333" t="s">
        <v>180</v>
      </c>
      <c r="F33" s="334">
        <f>F25+7</f>
        <v>45585</v>
      </c>
      <c r="G33" s="335">
        <f t="shared" si="4"/>
        <v>45586</v>
      </c>
      <c r="H33" s="334">
        <f>F33+4</f>
        <v>45589</v>
      </c>
      <c r="I33" s="1497"/>
      <c r="J33" s="1083"/>
      <c r="K33" s="1083"/>
      <c r="L33" s="1086"/>
      <c r="M33" s="1357"/>
      <c r="N33" s="1357"/>
      <c r="O33" s="1341"/>
      <c r="P33" s="136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</row>
    <row r="34" spans="1:58">
      <c r="A34" s="494" t="s">
        <v>610</v>
      </c>
      <c r="B34" s="439" t="s">
        <v>182</v>
      </c>
      <c r="C34" s="439">
        <f>C26+1</f>
        <v>441</v>
      </c>
      <c r="D34" s="439" t="s">
        <v>179</v>
      </c>
      <c r="E34" s="88" t="s">
        <v>180</v>
      </c>
      <c r="F34" s="89">
        <f>F26+7</f>
        <v>45586</v>
      </c>
      <c r="G34" s="90">
        <f t="shared" si="4"/>
        <v>45587</v>
      </c>
      <c r="H34" s="89">
        <f>F34+2</f>
        <v>45588</v>
      </c>
      <c r="I34" s="1497"/>
      <c r="J34" s="1083"/>
      <c r="K34" s="1083"/>
      <c r="L34" s="1086"/>
      <c r="M34" s="1357"/>
      <c r="N34" s="1357"/>
      <c r="O34" s="1341"/>
      <c r="P34" s="136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</row>
    <row r="35" spans="1:58">
      <c r="A35" s="449" t="s">
        <v>224</v>
      </c>
      <c r="B35" s="439" t="s">
        <v>184</v>
      </c>
      <c r="C35" s="439">
        <f>C27+1</f>
        <v>443</v>
      </c>
      <c r="D35" s="439" t="s">
        <v>169</v>
      </c>
      <c r="E35" s="88" t="s">
        <v>180</v>
      </c>
      <c r="F35" s="89">
        <f>F27+7</f>
        <v>45590</v>
      </c>
      <c r="G35" s="90">
        <f t="shared" si="4"/>
        <v>45591</v>
      </c>
      <c r="H35" s="89">
        <f>F35+2</f>
        <v>45592</v>
      </c>
      <c r="I35" s="1497"/>
      <c r="J35" s="1083"/>
      <c r="K35" s="1083"/>
      <c r="L35" s="1086"/>
      <c r="M35" s="1357"/>
      <c r="N35" s="1357"/>
      <c r="O35" s="1341"/>
      <c r="P35" s="136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</row>
    <row r="36" spans="1:58">
      <c r="A36" s="450" t="s">
        <v>611</v>
      </c>
      <c r="B36" s="440" t="s">
        <v>186</v>
      </c>
      <c r="C36" s="440">
        <f>C28+1</f>
        <v>443</v>
      </c>
      <c r="D36" s="440" t="s">
        <v>169</v>
      </c>
      <c r="E36" s="95" t="s">
        <v>187</v>
      </c>
      <c r="F36" s="96">
        <f>F28+7</f>
        <v>45586</v>
      </c>
      <c r="G36" s="97">
        <f t="shared" si="4"/>
        <v>45587</v>
      </c>
      <c r="H36" s="96">
        <f>F36+1</f>
        <v>45587</v>
      </c>
      <c r="I36" s="1497"/>
      <c r="J36" s="1083"/>
      <c r="K36" s="1083"/>
      <c r="L36" s="1086"/>
      <c r="M36" s="1357"/>
      <c r="N36" s="1357"/>
      <c r="O36" s="1341"/>
      <c r="P36" s="136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</row>
    <row r="37" spans="1:58">
      <c r="A37" s="451" t="s">
        <v>213</v>
      </c>
      <c r="B37" s="440" t="s">
        <v>184</v>
      </c>
      <c r="C37" s="440">
        <f>C29+1</f>
        <v>442</v>
      </c>
      <c r="D37" s="440" t="s">
        <v>201</v>
      </c>
      <c r="E37" s="357" t="s">
        <v>187</v>
      </c>
      <c r="F37" s="102">
        <f>F29+7</f>
        <v>45585</v>
      </c>
      <c r="G37" s="103">
        <f t="shared" si="4"/>
        <v>45586</v>
      </c>
      <c r="H37" s="102">
        <f>F37+1</f>
        <v>45586</v>
      </c>
      <c r="I37" s="1498"/>
      <c r="J37" s="1084"/>
      <c r="K37" s="1084"/>
      <c r="L37" s="1087"/>
      <c r="M37" s="1358"/>
      <c r="N37" s="1358"/>
      <c r="O37" s="1342"/>
      <c r="P37" s="1363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</row>
    <row r="38" spans="1:58" ht="7.15" customHeight="1">
      <c r="A38" s="104"/>
      <c r="B38" s="358"/>
      <c r="C38" s="358"/>
      <c r="D38" s="359"/>
      <c r="E38" s="94"/>
      <c r="F38" s="96"/>
      <c r="G38" s="96"/>
      <c r="H38" s="96"/>
      <c r="I38" s="38"/>
      <c r="J38" s="63"/>
      <c r="K38" s="63"/>
      <c r="L38" s="63"/>
      <c r="M38" s="64"/>
      <c r="N38" s="64"/>
      <c r="O38" s="64"/>
      <c r="P38" s="61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</row>
    <row r="39" spans="1:58">
      <c r="A39" s="447" t="s">
        <v>175</v>
      </c>
      <c r="B39" s="282" t="s">
        <v>168</v>
      </c>
      <c r="C39" s="282">
        <f>C31+1</f>
        <v>444</v>
      </c>
      <c r="D39" s="282" t="s">
        <v>169</v>
      </c>
      <c r="E39" s="69" t="s">
        <v>170</v>
      </c>
      <c r="F39" s="70">
        <f>F31+7</f>
        <v>45592</v>
      </c>
      <c r="G39" s="71">
        <f t="shared" ref="G39:G45" si="5">F39+1</f>
        <v>45593</v>
      </c>
      <c r="H39" s="72">
        <f>F39+4</f>
        <v>45596</v>
      </c>
      <c r="I39" s="1677" t="s">
        <v>723</v>
      </c>
      <c r="J39" s="1535" t="s">
        <v>717</v>
      </c>
      <c r="K39" s="1514">
        <f>SUM(K31,1)</f>
        <v>439</v>
      </c>
      <c r="L39" s="1517" t="s">
        <v>173</v>
      </c>
      <c r="M39" s="1681">
        <f>SUM(M31+7)</f>
        <v>45604</v>
      </c>
      <c r="N39" s="1681">
        <f>M39+1</f>
        <v>45605</v>
      </c>
      <c r="O39" s="1681">
        <f>M39+50</f>
        <v>45654</v>
      </c>
      <c r="P39" s="1073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</row>
    <row r="40" spans="1:58">
      <c r="A40" s="448" t="s">
        <v>175</v>
      </c>
      <c r="B40" s="331" t="s">
        <v>168</v>
      </c>
      <c r="C40" s="331">
        <f>C32+1</f>
        <v>444</v>
      </c>
      <c r="D40" s="331" t="s">
        <v>169</v>
      </c>
      <c r="E40" s="77" t="s">
        <v>176</v>
      </c>
      <c r="F40" s="78">
        <f>F32+7</f>
        <v>45595</v>
      </c>
      <c r="G40" s="79">
        <f t="shared" si="5"/>
        <v>45596</v>
      </c>
      <c r="H40" s="80">
        <f>F40+1</f>
        <v>45596</v>
      </c>
      <c r="I40" s="1678"/>
      <c r="J40" s="1536"/>
      <c r="K40" s="1515"/>
      <c r="L40" s="1518"/>
      <c r="M40" s="1682"/>
      <c r="N40" s="1682"/>
      <c r="O40" s="1682"/>
      <c r="P40" s="1074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</row>
    <row r="41" spans="1:58">
      <c r="A41" s="449" t="s">
        <v>215</v>
      </c>
      <c r="B41" s="439" t="s">
        <v>178</v>
      </c>
      <c r="C41" s="439">
        <f>C33+1</f>
        <v>441</v>
      </c>
      <c r="D41" s="439" t="s">
        <v>179</v>
      </c>
      <c r="E41" s="88" t="s">
        <v>180</v>
      </c>
      <c r="F41" s="89">
        <f>F33+7</f>
        <v>45592</v>
      </c>
      <c r="G41" s="90">
        <f t="shared" si="5"/>
        <v>45593</v>
      </c>
      <c r="H41" s="91">
        <f>F41+4</f>
        <v>45596</v>
      </c>
      <c r="I41" s="1678"/>
      <c r="J41" s="1536"/>
      <c r="K41" s="1515"/>
      <c r="L41" s="1518"/>
      <c r="M41" s="1682"/>
      <c r="N41" s="1682"/>
      <c r="O41" s="1682"/>
      <c r="P41" s="1074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</row>
    <row r="42" spans="1:58">
      <c r="A42" s="494" t="s">
        <v>614</v>
      </c>
      <c r="B42" s="439" t="s">
        <v>182</v>
      </c>
      <c r="C42" s="439">
        <f>C34+1</f>
        <v>442</v>
      </c>
      <c r="D42" s="439" t="s">
        <v>179</v>
      </c>
      <c r="E42" s="88" t="s">
        <v>180</v>
      </c>
      <c r="F42" s="89">
        <f>F34+7</f>
        <v>45593</v>
      </c>
      <c r="G42" s="90">
        <f t="shared" si="5"/>
        <v>45594</v>
      </c>
      <c r="H42" s="91">
        <f>F42+2</f>
        <v>45595</v>
      </c>
      <c r="I42" s="1678"/>
      <c r="J42" s="1536"/>
      <c r="K42" s="1515"/>
      <c r="L42" s="1518"/>
      <c r="M42" s="1682"/>
      <c r="N42" s="1682"/>
      <c r="O42" s="1682"/>
      <c r="P42" s="1074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</row>
    <row r="43" spans="1:58">
      <c r="A43" s="449" t="s">
        <v>217</v>
      </c>
      <c r="B43" s="439" t="s">
        <v>184</v>
      </c>
      <c r="C43" s="439">
        <f>C35+1</f>
        <v>444</v>
      </c>
      <c r="D43" s="439" t="s">
        <v>179</v>
      </c>
      <c r="E43" s="88" t="s">
        <v>180</v>
      </c>
      <c r="F43" s="89">
        <f>F35+7</f>
        <v>45597</v>
      </c>
      <c r="G43" s="90">
        <f t="shared" si="5"/>
        <v>45598</v>
      </c>
      <c r="H43" s="89">
        <f>F43+2</f>
        <v>45599</v>
      </c>
      <c r="I43" s="1678"/>
      <c r="J43" s="1536"/>
      <c r="K43" s="1515"/>
      <c r="L43" s="1518"/>
      <c r="M43" s="1682"/>
      <c r="N43" s="1682"/>
      <c r="O43" s="1682"/>
      <c r="P43" s="1074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</row>
    <row r="44" spans="1:58">
      <c r="A44" s="450" t="s">
        <v>615</v>
      </c>
      <c r="B44" s="440" t="s">
        <v>186</v>
      </c>
      <c r="C44" s="440">
        <f>C36+1</f>
        <v>444</v>
      </c>
      <c r="D44" s="440" t="s">
        <v>169</v>
      </c>
      <c r="E44" s="95" t="s">
        <v>187</v>
      </c>
      <c r="F44" s="96">
        <f>F36+7</f>
        <v>45593</v>
      </c>
      <c r="G44" s="97">
        <f t="shared" si="5"/>
        <v>45594</v>
      </c>
      <c r="H44" s="98">
        <f>F44+1</f>
        <v>45594</v>
      </c>
      <c r="I44" s="1678"/>
      <c r="J44" s="1536"/>
      <c r="K44" s="1515"/>
      <c r="L44" s="1518"/>
      <c r="M44" s="1682"/>
      <c r="N44" s="1682"/>
      <c r="O44" s="1682"/>
      <c r="P44" s="1074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</row>
    <row r="45" spans="1:58">
      <c r="A45" s="451" t="s">
        <v>219</v>
      </c>
      <c r="B45" s="440" t="s">
        <v>184</v>
      </c>
      <c r="C45" s="440">
        <f>C37+1</f>
        <v>443</v>
      </c>
      <c r="D45" s="440" t="s">
        <v>201</v>
      </c>
      <c r="E45" s="357" t="s">
        <v>187</v>
      </c>
      <c r="F45" s="102">
        <f>F37+7</f>
        <v>45592</v>
      </c>
      <c r="G45" s="103">
        <f t="shared" si="5"/>
        <v>45593</v>
      </c>
      <c r="H45" s="281">
        <f>F45+1</f>
        <v>45593</v>
      </c>
      <c r="I45" s="1679"/>
      <c r="J45" s="1537"/>
      <c r="K45" s="1680"/>
      <c r="L45" s="1746"/>
      <c r="M45" s="1683"/>
      <c r="N45" s="1683"/>
      <c r="O45" s="1683"/>
      <c r="P45" s="1075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</row>
    <row r="46" spans="1:58" ht="7.15" customHeight="1">
      <c r="A46" s="62"/>
      <c r="B46" s="39"/>
      <c r="C46" s="39"/>
      <c r="D46" s="40"/>
      <c r="E46" s="40"/>
      <c r="F46" s="39"/>
      <c r="G46" s="39"/>
      <c r="H46" s="39"/>
      <c r="I46" s="38"/>
      <c r="J46" s="63"/>
      <c r="K46" s="63"/>
      <c r="L46" s="63"/>
      <c r="M46" s="64"/>
      <c r="N46" s="64"/>
      <c r="O46" s="64"/>
      <c r="P46" s="61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</row>
    <row r="47" spans="1:58">
      <c r="A47" s="447" t="s">
        <v>188</v>
      </c>
      <c r="B47" s="282" t="s">
        <v>168</v>
      </c>
      <c r="C47" s="282">
        <f>C39+1</f>
        <v>445</v>
      </c>
      <c r="D47" s="282" t="s">
        <v>169</v>
      </c>
      <c r="E47" s="69" t="s">
        <v>170</v>
      </c>
      <c r="F47" s="70">
        <f>F39+7</f>
        <v>45599</v>
      </c>
      <c r="G47" s="71">
        <f t="shared" ref="G47:G53" si="6">F47+1</f>
        <v>45600</v>
      </c>
      <c r="H47" s="72">
        <f>F47+4</f>
        <v>45603</v>
      </c>
      <c r="I47" s="1677" t="s">
        <v>724</v>
      </c>
      <c r="J47" s="1535" t="s">
        <v>717</v>
      </c>
      <c r="K47" s="1514">
        <f>SUM(K39,1)</f>
        <v>440</v>
      </c>
      <c r="L47" s="1514" t="s">
        <v>173</v>
      </c>
      <c r="M47" s="1681">
        <f>SUM(M39+7)</f>
        <v>45611</v>
      </c>
      <c r="N47" s="1681">
        <f>M47+1</f>
        <v>45612</v>
      </c>
      <c r="O47" s="1681">
        <f>M47+50</f>
        <v>45661</v>
      </c>
      <c r="P47" s="1073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</row>
    <row r="48" spans="1:58">
      <c r="A48" s="448" t="s">
        <v>188</v>
      </c>
      <c r="B48" s="331" t="s">
        <v>168</v>
      </c>
      <c r="C48" s="331">
        <f>C40+1</f>
        <v>445</v>
      </c>
      <c r="D48" s="331" t="s">
        <v>169</v>
      </c>
      <c r="E48" s="77" t="s">
        <v>176</v>
      </c>
      <c r="F48" s="78">
        <f>F40+7</f>
        <v>45602</v>
      </c>
      <c r="G48" s="79">
        <f t="shared" si="6"/>
        <v>45603</v>
      </c>
      <c r="H48" s="80">
        <f>F48+1</f>
        <v>45603</v>
      </c>
      <c r="I48" s="1678"/>
      <c r="J48" s="1536"/>
      <c r="K48" s="1515"/>
      <c r="L48" s="1515"/>
      <c r="M48" s="1682"/>
      <c r="N48" s="1682"/>
      <c r="O48" s="1682"/>
      <c r="P48" s="1074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</row>
    <row r="49" spans="1:58">
      <c r="A49" s="449" t="s">
        <v>221</v>
      </c>
      <c r="B49" s="439" t="s">
        <v>178</v>
      </c>
      <c r="C49" s="439">
        <f>C41+1</f>
        <v>442</v>
      </c>
      <c r="D49" s="439" t="s">
        <v>179</v>
      </c>
      <c r="E49" s="88" t="s">
        <v>180</v>
      </c>
      <c r="F49" s="89">
        <f>F41+7</f>
        <v>45599</v>
      </c>
      <c r="G49" s="90">
        <f t="shared" si="6"/>
        <v>45600</v>
      </c>
      <c r="H49" s="91">
        <f>F49+4</f>
        <v>45603</v>
      </c>
      <c r="I49" s="1678"/>
      <c r="J49" s="1536"/>
      <c r="K49" s="1515"/>
      <c r="L49" s="1515"/>
      <c r="M49" s="1682"/>
      <c r="N49" s="1682"/>
      <c r="O49" s="1682"/>
      <c r="P49" s="1074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</row>
    <row r="50" spans="1:58">
      <c r="A50" s="494" t="s">
        <v>617</v>
      </c>
      <c r="B50" s="439" t="s">
        <v>182</v>
      </c>
      <c r="C50" s="439">
        <f>C42+1</f>
        <v>443</v>
      </c>
      <c r="D50" s="439" t="s">
        <v>179</v>
      </c>
      <c r="E50" s="88" t="s">
        <v>180</v>
      </c>
      <c r="F50" s="89">
        <f>F42+7</f>
        <v>45600</v>
      </c>
      <c r="G50" s="90">
        <f t="shared" si="6"/>
        <v>45601</v>
      </c>
      <c r="H50" s="91">
        <f>F50+2</f>
        <v>45602</v>
      </c>
      <c r="I50" s="1678"/>
      <c r="J50" s="1536"/>
      <c r="K50" s="1515"/>
      <c r="L50" s="1515"/>
      <c r="M50" s="1682"/>
      <c r="N50" s="1682"/>
      <c r="O50" s="1682"/>
      <c r="P50" s="1074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</row>
    <row r="51" spans="1:58">
      <c r="A51" s="449" t="s">
        <v>230</v>
      </c>
      <c r="B51" s="439" t="s">
        <v>184</v>
      </c>
      <c r="C51" s="439">
        <f>C43+1</f>
        <v>445</v>
      </c>
      <c r="D51" s="439" t="s">
        <v>169</v>
      </c>
      <c r="E51" s="88" t="s">
        <v>180</v>
      </c>
      <c r="F51" s="89">
        <f>F43+7</f>
        <v>45604</v>
      </c>
      <c r="G51" s="90">
        <f>F51+1</f>
        <v>45605</v>
      </c>
      <c r="H51" s="89">
        <f>F51+2</f>
        <v>45606</v>
      </c>
      <c r="I51" s="1678"/>
      <c r="J51" s="1536"/>
      <c r="K51" s="1515"/>
      <c r="L51" s="1515"/>
      <c r="M51" s="1682"/>
      <c r="N51" s="1682"/>
      <c r="O51" s="1682"/>
      <c r="P51" s="1074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</row>
    <row r="52" spans="1:58">
      <c r="A52" s="450" t="s">
        <v>185</v>
      </c>
      <c r="B52" s="440" t="s">
        <v>186</v>
      </c>
      <c r="C52" s="440">
        <f>C44+1</f>
        <v>445</v>
      </c>
      <c r="D52" s="440" t="s">
        <v>169</v>
      </c>
      <c r="E52" s="95" t="s">
        <v>187</v>
      </c>
      <c r="F52" s="96">
        <f>F44+7</f>
        <v>45600</v>
      </c>
      <c r="G52" s="97">
        <f t="shared" si="6"/>
        <v>45601</v>
      </c>
      <c r="H52" s="98">
        <f>F52+1</f>
        <v>45601</v>
      </c>
      <c r="I52" s="1678"/>
      <c r="J52" s="1536"/>
      <c r="K52" s="1515"/>
      <c r="L52" s="1515"/>
      <c r="M52" s="1682"/>
      <c r="N52" s="1682"/>
      <c r="O52" s="1682"/>
      <c r="P52" s="1074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</row>
    <row r="53" spans="1:58">
      <c r="A53" s="451" t="s">
        <v>224</v>
      </c>
      <c r="B53" s="440" t="s">
        <v>184</v>
      </c>
      <c r="C53" s="440">
        <f>C45+1</f>
        <v>444</v>
      </c>
      <c r="D53" s="440" t="s">
        <v>201</v>
      </c>
      <c r="E53" s="101" t="s">
        <v>187</v>
      </c>
      <c r="F53" s="102">
        <f>F45+7</f>
        <v>45599</v>
      </c>
      <c r="G53" s="103">
        <f t="shared" si="6"/>
        <v>45600</v>
      </c>
      <c r="H53" s="281">
        <f>F53+1</f>
        <v>45600</v>
      </c>
      <c r="I53" s="1679"/>
      <c r="J53" s="1537"/>
      <c r="K53" s="1680"/>
      <c r="L53" s="1680"/>
      <c r="M53" s="1683"/>
      <c r="N53" s="1683"/>
      <c r="O53" s="1683"/>
      <c r="P53" s="1075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</row>
    <row r="54" spans="1:58" ht="7.15" customHeight="1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3"/>
      <c r="N54" s="63"/>
      <c r="O54" s="63"/>
      <c r="P54" s="6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</row>
    <row r="55" spans="1:58">
      <c r="A55" s="447" t="s">
        <v>194</v>
      </c>
      <c r="B55" s="282" t="s">
        <v>168</v>
      </c>
      <c r="C55" s="282">
        <f>C47+1</f>
        <v>446</v>
      </c>
      <c r="D55" s="282" t="s">
        <v>169</v>
      </c>
      <c r="E55" s="69" t="s">
        <v>170</v>
      </c>
      <c r="F55" s="70">
        <f>F47+7</f>
        <v>45606</v>
      </c>
      <c r="G55" s="71">
        <f>F55+1</f>
        <v>45607</v>
      </c>
      <c r="H55" s="72">
        <f>F55+4</f>
        <v>45610</v>
      </c>
      <c r="I55" s="1743" t="s">
        <v>604</v>
      </c>
      <c r="J55" s="1540"/>
      <c r="K55" s="1543">
        <f>SUM(K47,1)</f>
        <v>441</v>
      </c>
      <c r="L55" s="1543" t="s">
        <v>173</v>
      </c>
      <c r="M55" s="1740">
        <f>SUM(M47+7)</f>
        <v>45618</v>
      </c>
      <c r="N55" s="1740">
        <f>M55+1</f>
        <v>45619</v>
      </c>
      <c r="O55" s="1740">
        <f>M55+50</f>
        <v>45668</v>
      </c>
      <c r="P55" s="1073" t="s">
        <v>605</v>
      </c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</row>
    <row r="56" spans="1:58">
      <c r="A56" s="448" t="s">
        <v>194</v>
      </c>
      <c r="B56" s="780" t="s">
        <v>168</v>
      </c>
      <c r="C56" s="780">
        <f>C48+1</f>
        <v>446</v>
      </c>
      <c r="D56" s="780" t="s">
        <v>169</v>
      </c>
      <c r="E56" s="781" t="s">
        <v>176</v>
      </c>
      <c r="F56" s="78">
        <f>F48+7</f>
        <v>45609</v>
      </c>
      <c r="G56" s="79">
        <f>F56</f>
        <v>45609</v>
      </c>
      <c r="H56" s="80">
        <f>F56+1</f>
        <v>45610</v>
      </c>
      <c r="I56" s="1744"/>
      <c r="J56" s="1541"/>
      <c r="K56" s="1544"/>
      <c r="L56" s="1544"/>
      <c r="M56" s="1741"/>
      <c r="N56" s="1741"/>
      <c r="O56" s="1741"/>
      <c r="P56" s="1074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</row>
    <row r="57" spans="1:58">
      <c r="A57" s="449" t="s">
        <v>589</v>
      </c>
      <c r="B57" s="439" t="s">
        <v>178</v>
      </c>
      <c r="C57" s="439">
        <f>C49+1</f>
        <v>443</v>
      </c>
      <c r="D57" s="439" t="s">
        <v>179</v>
      </c>
      <c r="E57" s="88" t="s">
        <v>180</v>
      </c>
      <c r="F57" s="89">
        <f>F49+7</f>
        <v>45606</v>
      </c>
      <c r="G57" s="90">
        <f>F57+1</f>
        <v>45607</v>
      </c>
      <c r="H57" s="91">
        <f>F57+4</f>
        <v>45610</v>
      </c>
      <c r="I57" s="1744"/>
      <c r="J57" s="1541"/>
      <c r="K57" s="1544"/>
      <c r="L57" s="1544"/>
      <c r="M57" s="1741"/>
      <c r="N57" s="1741"/>
      <c r="O57" s="1741"/>
      <c r="P57" s="1074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</row>
    <row r="58" spans="1:58">
      <c r="A58" s="494" t="s">
        <v>619</v>
      </c>
      <c r="B58" s="439" t="s">
        <v>182</v>
      </c>
      <c r="C58" s="439">
        <f>C50+1</f>
        <v>444</v>
      </c>
      <c r="D58" s="439" t="s">
        <v>179</v>
      </c>
      <c r="E58" s="88" t="s">
        <v>180</v>
      </c>
      <c r="F58" s="89">
        <f>F50+7</f>
        <v>45607</v>
      </c>
      <c r="G58" s="90">
        <f>F58+1</f>
        <v>45608</v>
      </c>
      <c r="H58" s="91">
        <f>F58+2</f>
        <v>45609</v>
      </c>
      <c r="I58" s="1744"/>
      <c r="J58" s="1541"/>
      <c r="K58" s="1544"/>
      <c r="L58" s="1544"/>
      <c r="M58" s="1741"/>
      <c r="N58" s="1741"/>
      <c r="O58" s="1741"/>
      <c r="P58" s="1074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</row>
    <row r="59" spans="1:58">
      <c r="A59" s="449" t="s">
        <v>198</v>
      </c>
      <c r="B59" s="439" t="s">
        <v>184</v>
      </c>
      <c r="C59" s="439">
        <f>C51+1</f>
        <v>446</v>
      </c>
      <c r="D59" s="439" t="s">
        <v>169</v>
      </c>
      <c r="E59" s="88" t="s">
        <v>180</v>
      </c>
      <c r="F59" s="89">
        <f>F51+7</f>
        <v>45611</v>
      </c>
      <c r="G59" s="90">
        <f>F59+1</f>
        <v>45612</v>
      </c>
      <c r="H59" s="89">
        <f>F59+2</f>
        <v>45613</v>
      </c>
      <c r="I59" s="1744"/>
      <c r="J59" s="1541"/>
      <c r="K59" s="1544"/>
      <c r="L59" s="1544"/>
      <c r="M59" s="1741"/>
      <c r="N59" s="1741"/>
      <c r="O59" s="1741"/>
      <c r="P59" s="1074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</row>
    <row r="60" spans="1:58">
      <c r="A60" s="450" t="s">
        <v>620</v>
      </c>
      <c r="B60" s="440" t="s">
        <v>186</v>
      </c>
      <c r="C60" s="440">
        <f>C52+1</f>
        <v>446</v>
      </c>
      <c r="D60" s="440" t="s">
        <v>169</v>
      </c>
      <c r="E60" s="95" t="s">
        <v>187</v>
      </c>
      <c r="F60" s="96">
        <f>F52+7</f>
        <v>45607</v>
      </c>
      <c r="G60" s="97">
        <f>F60</f>
        <v>45607</v>
      </c>
      <c r="H60" s="98">
        <f>F60+1</f>
        <v>45608</v>
      </c>
      <c r="I60" s="1744"/>
      <c r="J60" s="1541"/>
      <c r="K60" s="1544"/>
      <c r="L60" s="1544"/>
      <c r="M60" s="1741"/>
      <c r="N60" s="1741"/>
      <c r="O60" s="1741"/>
      <c r="P60" s="1074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</row>
    <row r="61" spans="1:58">
      <c r="A61" s="451" t="s">
        <v>217</v>
      </c>
      <c r="B61" s="440" t="s">
        <v>184</v>
      </c>
      <c r="C61" s="440">
        <f>C53+1</f>
        <v>445</v>
      </c>
      <c r="D61" s="440" t="s">
        <v>201</v>
      </c>
      <c r="E61" s="101" t="s">
        <v>187</v>
      </c>
      <c r="F61" s="102">
        <f>F53+7</f>
        <v>45606</v>
      </c>
      <c r="G61" s="103">
        <f t="shared" ref="G61" si="7">F61+1</f>
        <v>45607</v>
      </c>
      <c r="H61" s="281">
        <f>F61</f>
        <v>45606</v>
      </c>
      <c r="I61" s="1745"/>
      <c r="J61" s="1542"/>
      <c r="K61" s="1685"/>
      <c r="L61" s="1685"/>
      <c r="M61" s="1742"/>
      <c r="N61" s="1742"/>
      <c r="O61" s="1742"/>
      <c r="P61" s="1075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</row>
    <row r="62" spans="1:58" ht="7.15" customHeight="1">
      <c r="A62" s="62"/>
      <c r="B62" s="39"/>
      <c r="C62" s="39"/>
      <c r="D62" s="40"/>
      <c r="E62" s="40"/>
      <c r="F62" s="39"/>
      <c r="G62" s="39"/>
      <c r="H62" s="39"/>
      <c r="I62" s="63"/>
      <c r="J62" s="63"/>
      <c r="K62" s="63"/>
      <c r="L62" s="63"/>
      <c r="M62" s="65"/>
      <c r="N62" s="64"/>
      <c r="O62" s="64"/>
      <c r="P62" s="61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</row>
    <row r="63" spans="1:58">
      <c r="A63" s="447" t="s">
        <v>202</v>
      </c>
      <c r="B63" s="282" t="s">
        <v>168</v>
      </c>
      <c r="C63" s="282">
        <f>C55+1</f>
        <v>447</v>
      </c>
      <c r="D63" s="282" t="s">
        <v>169</v>
      </c>
      <c r="E63" s="69" t="s">
        <v>170</v>
      </c>
      <c r="F63" s="70">
        <f>F55+7</f>
        <v>45613</v>
      </c>
      <c r="G63" s="71">
        <f>F63+1</f>
        <v>45614</v>
      </c>
      <c r="H63" s="72">
        <f>F63+4</f>
        <v>45617</v>
      </c>
      <c r="I63" s="1677" t="s">
        <v>725</v>
      </c>
      <c r="J63" s="1535" t="s">
        <v>717</v>
      </c>
      <c r="K63" s="1514">
        <f>SUM(K55,1)</f>
        <v>442</v>
      </c>
      <c r="L63" s="1514" t="s">
        <v>173</v>
      </c>
      <c r="M63" s="1681">
        <f>SUM(M55+7)</f>
        <v>45625</v>
      </c>
      <c r="N63" s="1681">
        <f>M63+1</f>
        <v>45626</v>
      </c>
      <c r="O63" s="1681">
        <f>M63+50</f>
        <v>45675</v>
      </c>
      <c r="P63" s="1073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</row>
    <row r="64" spans="1:58">
      <c r="A64" s="448" t="s">
        <v>202</v>
      </c>
      <c r="B64" s="331" t="s">
        <v>168</v>
      </c>
      <c r="C64" s="331">
        <f>C56+1</f>
        <v>447</v>
      </c>
      <c r="D64" s="331" t="s">
        <v>169</v>
      </c>
      <c r="E64" s="77" t="s">
        <v>176</v>
      </c>
      <c r="F64" s="78">
        <f>F56+7</f>
        <v>45616</v>
      </c>
      <c r="G64" s="79">
        <f>F64</f>
        <v>45616</v>
      </c>
      <c r="H64" s="80">
        <f>F64+1</f>
        <v>45617</v>
      </c>
      <c r="I64" s="1678"/>
      <c r="J64" s="1536"/>
      <c r="K64" s="1515"/>
      <c r="L64" s="1515"/>
      <c r="M64" s="1682"/>
      <c r="N64" s="1682"/>
      <c r="O64" s="1682"/>
      <c r="P64" s="1074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</row>
    <row r="65" spans="1:58">
      <c r="A65" s="449" t="s">
        <v>228</v>
      </c>
      <c r="B65" s="439" t="s">
        <v>178</v>
      </c>
      <c r="C65" s="439">
        <f>C57+1</f>
        <v>444</v>
      </c>
      <c r="D65" s="439" t="s">
        <v>179</v>
      </c>
      <c r="E65" s="88" t="s">
        <v>180</v>
      </c>
      <c r="F65" s="89">
        <f>F57+7</f>
        <v>45613</v>
      </c>
      <c r="G65" s="90">
        <f>F65+1</f>
        <v>45614</v>
      </c>
      <c r="H65" s="91">
        <f>F65+4</f>
        <v>45617</v>
      </c>
      <c r="I65" s="1678"/>
      <c r="J65" s="1536"/>
      <c r="K65" s="1515"/>
      <c r="L65" s="1515"/>
      <c r="M65" s="1682"/>
      <c r="N65" s="1682"/>
      <c r="O65" s="1682"/>
      <c r="P65" s="1074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</row>
    <row r="66" spans="1:58">
      <c r="A66" s="494" t="s">
        <v>229</v>
      </c>
      <c r="B66" s="439" t="s">
        <v>182</v>
      </c>
      <c r="C66" s="439">
        <f>C58+1</f>
        <v>445</v>
      </c>
      <c r="D66" s="439" t="s">
        <v>179</v>
      </c>
      <c r="E66" s="88" t="s">
        <v>180</v>
      </c>
      <c r="F66" s="89">
        <f>F58+7</f>
        <v>45614</v>
      </c>
      <c r="G66" s="90">
        <f>F66+1</f>
        <v>45615</v>
      </c>
      <c r="H66" s="91">
        <f>F66+2</f>
        <v>45616</v>
      </c>
      <c r="I66" s="1678"/>
      <c r="J66" s="1536"/>
      <c r="K66" s="1515"/>
      <c r="L66" s="1515"/>
      <c r="M66" s="1682"/>
      <c r="N66" s="1682"/>
      <c r="O66" s="1682"/>
      <c r="P66" s="1074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</row>
    <row r="67" spans="1:58">
      <c r="A67" s="449" t="s">
        <v>213</v>
      </c>
      <c r="B67" s="439" t="s">
        <v>184</v>
      </c>
      <c r="C67" s="439">
        <f>C59+1</f>
        <v>447</v>
      </c>
      <c r="D67" s="439" t="s">
        <v>169</v>
      </c>
      <c r="E67" s="88" t="s">
        <v>180</v>
      </c>
      <c r="F67" s="89">
        <f>F59+7</f>
        <v>45618</v>
      </c>
      <c r="G67" s="90">
        <f>F67+1</f>
        <v>45619</v>
      </c>
      <c r="H67" s="89">
        <f>F67+2</f>
        <v>45620</v>
      </c>
      <c r="I67" s="1678"/>
      <c r="J67" s="1536"/>
      <c r="K67" s="1515"/>
      <c r="L67" s="1515"/>
      <c r="M67" s="1682"/>
      <c r="N67" s="1682"/>
      <c r="O67" s="1682"/>
      <c r="P67" s="1074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</row>
    <row r="68" spans="1:58">
      <c r="A68" s="450" t="s">
        <v>199</v>
      </c>
      <c r="B68" s="440" t="s">
        <v>186</v>
      </c>
      <c r="C68" s="440">
        <f>C60+1</f>
        <v>447</v>
      </c>
      <c r="D68" s="440" t="s">
        <v>169</v>
      </c>
      <c r="E68" s="95" t="s">
        <v>187</v>
      </c>
      <c r="F68" s="96">
        <f>F60+7</f>
        <v>45614</v>
      </c>
      <c r="G68" s="97">
        <f>F68</f>
        <v>45614</v>
      </c>
      <c r="H68" s="98">
        <f>F68+1</f>
        <v>45615</v>
      </c>
      <c r="I68" s="1678"/>
      <c r="J68" s="1536"/>
      <c r="K68" s="1515"/>
      <c r="L68" s="1515"/>
      <c r="M68" s="1682"/>
      <c r="N68" s="1682"/>
      <c r="O68" s="1682"/>
      <c r="P68" s="1074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</row>
    <row r="69" spans="1:58">
      <c r="A69" s="451" t="s">
        <v>230</v>
      </c>
      <c r="B69" s="440" t="s">
        <v>184</v>
      </c>
      <c r="C69" s="440">
        <f>C61+1</f>
        <v>446</v>
      </c>
      <c r="D69" s="440" t="s">
        <v>201</v>
      </c>
      <c r="E69" s="101" t="s">
        <v>187</v>
      </c>
      <c r="F69" s="102">
        <f>F61+7</f>
        <v>45613</v>
      </c>
      <c r="G69" s="103">
        <f t="shared" ref="G69" si="8">F69+1</f>
        <v>45614</v>
      </c>
      <c r="H69" s="281">
        <f>F69</f>
        <v>45613</v>
      </c>
      <c r="I69" s="1679"/>
      <c r="J69" s="1537"/>
      <c r="K69" s="1680"/>
      <c r="L69" s="1680"/>
      <c r="M69" s="1683"/>
      <c r="N69" s="1683"/>
      <c r="O69" s="1683"/>
      <c r="P69" s="1075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</row>
    <row r="70" spans="1:58" ht="7.15" customHeight="1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64"/>
      <c r="P70" s="61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</row>
    <row r="71" spans="1:58">
      <c r="A71" s="447" t="s">
        <v>207</v>
      </c>
      <c r="B71" s="282" t="s">
        <v>168</v>
      </c>
      <c r="C71" s="282">
        <f>C63+1</f>
        <v>448</v>
      </c>
      <c r="D71" s="282" t="s">
        <v>169</v>
      </c>
      <c r="E71" s="69" t="s">
        <v>170</v>
      </c>
      <c r="F71" s="70">
        <f>F63+7</f>
        <v>45620</v>
      </c>
      <c r="G71" s="71">
        <f>F71+1</f>
        <v>45621</v>
      </c>
      <c r="H71" s="72">
        <f>F71+4</f>
        <v>45624</v>
      </c>
      <c r="I71" s="1677" t="s">
        <v>726</v>
      </c>
      <c r="J71" s="1535" t="s">
        <v>717</v>
      </c>
      <c r="K71" s="1514">
        <f>K63+1</f>
        <v>443</v>
      </c>
      <c r="L71" s="1514" t="s">
        <v>173</v>
      </c>
      <c r="M71" s="1681">
        <f>SUM(M63+7)</f>
        <v>45632</v>
      </c>
      <c r="N71" s="1681">
        <f>M71+1</f>
        <v>45633</v>
      </c>
      <c r="O71" s="1681">
        <f>M71+50</f>
        <v>45682</v>
      </c>
      <c r="P71" s="1073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</row>
    <row r="72" spans="1:58">
      <c r="A72" s="448" t="s">
        <v>207</v>
      </c>
      <c r="B72" s="331" t="s">
        <v>168</v>
      </c>
      <c r="C72" s="331">
        <f>C64+1</f>
        <v>448</v>
      </c>
      <c r="D72" s="331" t="s">
        <v>169</v>
      </c>
      <c r="E72" s="77" t="s">
        <v>176</v>
      </c>
      <c r="F72" s="78">
        <f>F64+7</f>
        <v>45623</v>
      </c>
      <c r="G72" s="79">
        <f>F72</f>
        <v>45623</v>
      </c>
      <c r="H72" s="80">
        <f>F72+1</f>
        <v>45624</v>
      </c>
      <c r="I72" s="1678"/>
      <c r="J72" s="1536"/>
      <c r="K72" s="1515"/>
      <c r="L72" s="1515"/>
      <c r="M72" s="1682"/>
      <c r="N72" s="1682"/>
      <c r="O72" s="1682"/>
      <c r="P72" s="1074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</row>
    <row r="73" spans="1:58">
      <c r="A73" s="449" t="s">
        <v>177</v>
      </c>
      <c r="B73" s="439" t="s">
        <v>178</v>
      </c>
      <c r="C73" s="439">
        <f>C65+1</f>
        <v>445</v>
      </c>
      <c r="D73" s="439" t="s">
        <v>179</v>
      </c>
      <c r="E73" s="88" t="s">
        <v>180</v>
      </c>
      <c r="F73" s="89">
        <f>F65+7</f>
        <v>45620</v>
      </c>
      <c r="G73" s="90">
        <f>F73+1</f>
        <v>45621</v>
      </c>
      <c r="H73" s="91">
        <f>F73+4</f>
        <v>45624</v>
      </c>
      <c r="I73" s="1678"/>
      <c r="J73" s="1536"/>
      <c r="K73" s="1515"/>
      <c r="L73" s="1515"/>
      <c r="M73" s="1682"/>
      <c r="N73" s="1682"/>
      <c r="O73" s="1682"/>
      <c r="P73" s="1074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</row>
    <row r="74" spans="1:58">
      <c r="A74" s="494" t="s">
        <v>232</v>
      </c>
      <c r="B74" s="439" t="s">
        <v>182</v>
      </c>
      <c r="C74" s="439">
        <f>C66+1</f>
        <v>446</v>
      </c>
      <c r="D74" s="439" t="s">
        <v>179</v>
      </c>
      <c r="E74" s="88" t="s">
        <v>180</v>
      </c>
      <c r="F74" s="89">
        <f>F66+7</f>
        <v>45621</v>
      </c>
      <c r="G74" s="90">
        <f>F74+1</f>
        <v>45622</v>
      </c>
      <c r="H74" s="91">
        <f>F74+2</f>
        <v>45623</v>
      </c>
      <c r="I74" s="1678"/>
      <c r="J74" s="1536"/>
      <c r="K74" s="1515"/>
      <c r="L74" s="1515"/>
      <c r="M74" s="1682"/>
      <c r="N74" s="1682"/>
      <c r="O74" s="1682"/>
      <c r="P74" s="1074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</row>
    <row r="75" spans="1:58">
      <c r="A75" s="449" t="s">
        <v>219</v>
      </c>
      <c r="B75" s="439" t="s">
        <v>184</v>
      </c>
      <c r="C75" s="439">
        <f>C67+1</f>
        <v>448</v>
      </c>
      <c r="D75" s="439" t="s">
        <v>169</v>
      </c>
      <c r="E75" s="88" t="s">
        <v>180</v>
      </c>
      <c r="F75" s="89">
        <f>F67+7</f>
        <v>45625</v>
      </c>
      <c r="G75" s="90">
        <f>F75+1</f>
        <v>45626</v>
      </c>
      <c r="H75" s="89">
        <f>F75+2</f>
        <v>45627</v>
      </c>
      <c r="I75" s="1678"/>
      <c r="J75" s="1536"/>
      <c r="K75" s="1515"/>
      <c r="L75" s="1515"/>
      <c r="M75" s="1682"/>
      <c r="N75" s="1682"/>
      <c r="O75" s="1682"/>
      <c r="P75" s="1074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</row>
    <row r="76" spans="1:58">
      <c r="A76" s="450" t="s">
        <v>233</v>
      </c>
      <c r="B76" s="440" t="s">
        <v>186</v>
      </c>
      <c r="C76" s="440">
        <f>C68+1</f>
        <v>448</v>
      </c>
      <c r="D76" s="440" t="s">
        <v>169</v>
      </c>
      <c r="E76" s="95" t="s">
        <v>187</v>
      </c>
      <c r="F76" s="96">
        <f>F68+7</f>
        <v>45621</v>
      </c>
      <c r="G76" s="97">
        <f>F76</f>
        <v>45621</v>
      </c>
      <c r="H76" s="98">
        <f>F76+1</f>
        <v>45622</v>
      </c>
      <c r="I76" s="1678"/>
      <c r="J76" s="1536"/>
      <c r="K76" s="1515"/>
      <c r="L76" s="1515"/>
      <c r="M76" s="1682"/>
      <c r="N76" s="1682"/>
      <c r="O76" s="1682"/>
      <c r="P76" s="1074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</row>
    <row r="77" spans="1:58" ht="15.75" customHeight="1">
      <c r="A77" s="451" t="s">
        <v>198</v>
      </c>
      <c r="B77" s="440" t="s">
        <v>184</v>
      </c>
      <c r="C77" s="440">
        <f>C69+1</f>
        <v>447</v>
      </c>
      <c r="D77" s="440" t="s">
        <v>201</v>
      </c>
      <c r="E77" s="101" t="s">
        <v>187</v>
      </c>
      <c r="F77" s="102">
        <f>F69+7</f>
        <v>45620</v>
      </c>
      <c r="G77" s="103">
        <f>F77</f>
        <v>45620</v>
      </c>
      <c r="H77" s="281">
        <f>F77</f>
        <v>45620</v>
      </c>
      <c r="I77" s="1679"/>
      <c r="J77" s="1537"/>
      <c r="K77" s="1680"/>
      <c r="L77" s="1680"/>
      <c r="M77" s="1683"/>
      <c r="N77" s="1683"/>
      <c r="O77" s="1683"/>
      <c r="P77" s="1075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</row>
    <row r="78" spans="1:58">
      <c r="A78" s="13" t="s">
        <v>234</v>
      </c>
      <c r="B78" s="14"/>
      <c r="C78" s="14"/>
      <c r="D78" s="14"/>
      <c r="E78" s="15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</row>
    <row r="79" spans="1:58">
      <c r="A79" s="1"/>
      <c r="B79" s="1"/>
      <c r="C79" s="1"/>
      <c r="D79" s="5"/>
      <c r="E79" s="16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</row>
    <row r="80" spans="1:58">
      <c r="A80" s="1105" t="s">
        <v>235</v>
      </c>
      <c r="B80" s="1106"/>
      <c r="C80" s="1106"/>
      <c r="D80" s="1106"/>
      <c r="E80" s="1106"/>
      <c r="F80" s="1107"/>
      <c r="G80" s="1350" t="s">
        <v>236</v>
      </c>
      <c r="H80" s="1350"/>
      <c r="I80" s="1350"/>
      <c r="J80" s="1350"/>
      <c r="K80" s="1350"/>
      <c r="L80" s="1350"/>
      <c r="M80" s="1350"/>
      <c r="N80" s="1350"/>
      <c r="O80" s="1350"/>
      <c r="P80" s="1350"/>
    </row>
    <row r="81" spans="1:58" ht="21" customHeight="1">
      <c r="A81" s="1088" t="s">
        <v>727</v>
      </c>
      <c r="B81" s="1089"/>
      <c r="C81" s="1089"/>
      <c r="D81" s="1089"/>
      <c r="E81" s="1089"/>
      <c r="F81" s="1090"/>
      <c r="G81" s="1675" t="s">
        <v>728</v>
      </c>
      <c r="H81" s="1675"/>
      <c r="I81" s="1675"/>
      <c r="J81" s="1675"/>
      <c r="K81" s="1675"/>
      <c r="L81" s="1675"/>
      <c r="M81" s="1675"/>
      <c r="N81" s="1675"/>
      <c r="O81" s="1675"/>
      <c r="P81" s="1675"/>
    </row>
    <row r="82" spans="1:58">
      <c r="A82" s="1088" t="s">
        <v>729</v>
      </c>
      <c r="B82" s="1089"/>
      <c r="C82" s="1089"/>
      <c r="D82" s="1089"/>
      <c r="E82" s="1089"/>
      <c r="F82" s="1090"/>
      <c r="G82" s="1350" t="s">
        <v>730</v>
      </c>
      <c r="H82" s="1350"/>
      <c r="I82" s="1350"/>
      <c r="J82" s="1350"/>
      <c r="K82" s="1350"/>
      <c r="L82" s="1350"/>
      <c r="M82" s="1350"/>
      <c r="N82" s="1350"/>
      <c r="O82" s="1350"/>
      <c r="P82" s="1350"/>
    </row>
    <row r="83" spans="1:58">
      <c r="A83" s="1088" t="s">
        <v>731</v>
      </c>
      <c r="B83" s="1089"/>
      <c r="C83" s="1089"/>
      <c r="D83" s="1089"/>
      <c r="E83" s="1089"/>
      <c r="F83" s="1090"/>
      <c r="G83" s="1675" t="s">
        <v>732</v>
      </c>
      <c r="H83" s="1675"/>
      <c r="I83" s="1675"/>
      <c r="J83" s="1675"/>
      <c r="K83" s="1675"/>
      <c r="L83" s="1675"/>
      <c r="M83" s="1675"/>
      <c r="N83" s="1675"/>
      <c r="O83" s="1675"/>
      <c r="P83" s="1675"/>
    </row>
    <row r="84" spans="1:58" ht="14.45" customHeight="1">
      <c r="A84" s="1088" t="s">
        <v>727</v>
      </c>
      <c r="B84" s="1089"/>
      <c r="C84" s="1089"/>
      <c r="D84" s="1089"/>
      <c r="E84" s="1089"/>
      <c r="F84" s="1090"/>
      <c r="G84" s="1676" t="s">
        <v>733</v>
      </c>
      <c r="H84" s="1092"/>
      <c r="I84" s="1092"/>
      <c r="J84" s="1092"/>
      <c r="K84" s="1092"/>
      <c r="L84" s="1092"/>
      <c r="M84" s="1092"/>
      <c r="N84" s="1092"/>
      <c r="O84" s="1092"/>
      <c r="P84" s="1093"/>
    </row>
    <row r="85" spans="1:58" ht="14.45" customHeight="1">
      <c r="A85" s="1094"/>
      <c r="B85" s="1089"/>
      <c r="C85" s="1089"/>
      <c r="D85" s="1089"/>
      <c r="E85" s="1089"/>
      <c r="F85" s="1090"/>
      <c r="G85" s="1095"/>
      <c r="H85" s="1096"/>
      <c r="I85" s="1096"/>
      <c r="J85" s="1096"/>
      <c r="K85" s="1096"/>
      <c r="L85" s="1096"/>
      <c r="M85" s="1096"/>
      <c r="N85" s="1096"/>
      <c r="O85" s="1096"/>
      <c r="P85" s="1097"/>
    </row>
    <row r="86" spans="1:58">
      <c r="A86" s="1"/>
      <c r="B86" s="1"/>
      <c r="C86" s="1"/>
      <c r="D86" s="5"/>
      <c r="E86" s="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</row>
    <row r="87" spans="1:58" s="52" customFormat="1">
      <c r="D87" s="53"/>
      <c r="E87" s="53"/>
    </row>
    <row r="88" spans="1:58" s="52" customFormat="1" ht="15.75">
      <c r="A88" s="54" t="s">
        <v>242</v>
      </c>
      <c r="B88" s="55"/>
      <c r="C88" s="55"/>
      <c r="D88" s="56"/>
      <c r="E88" s="53"/>
      <c r="F88" s="55"/>
      <c r="G88" s="55"/>
      <c r="H88" s="55"/>
      <c r="I88" s="55"/>
      <c r="J88" s="55"/>
      <c r="K88" s="55"/>
      <c r="L88" s="55"/>
      <c r="M88" s="55"/>
      <c r="N88" s="55"/>
      <c r="O88" s="55"/>
    </row>
    <row r="89" spans="1:58" s="52" customFormat="1" ht="15.75">
      <c r="A89" s="57" t="s">
        <v>243</v>
      </c>
      <c r="B89" s="58"/>
      <c r="C89" s="58"/>
      <c r="D89" s="59"/>
      <c r="E89" s="53"/>
      <c r="F89" s="57"/>
      <c r="G89" s="58"/>
      <c r="H89" s="57" t="s">
        <v>244</v>
      </c>
      <c r="I89" s="58"/>
      <c r="J89" s="58"/>
      <c r="K89" s="58"/>
      <c r="L89" s="58"/>
      <c r="M89" s="58"/>
      <c r="N89" s="58"/>
      <c r="O89" s="58"/>
    </row>
    <row r="90" spans="1:58" s="52" customFormat="1" ht="15.75">
      <c r="A90" s="57" t="s">
        <v>245</v>
      </c>
      <c r="B90" s="58"/>
      <c r="C90" s="58"/>
      <c r="D90" s="59"/>
      <c r="E90" s="53"/>
      <c r="F90" s="57"/>
      <c r="G90" s="58"/>
      <c r="H90" s="57" t="s">
        <v>246</v>
      </c>
      <c r="I90" s="58"/>
      <c r="J90" s="58"/>
      <c r="K90" s="58"/>
      <c r="L90" s="58"/>
      <c r="M90" s="58"/>
      <c r="N90" s="58"/>
      <c r="O90" s="58"/>
    </row>
    <row r="91" spans="1:58" s="52" customFormat="1">
      <c r="A91" s="52" t="s">
        <v>247</v>
      </c>
      <c r="D91" s="53"/>
      <c r="E91" s="53"/>
      <c r="H91" s="52" t="s">
        <v>248</v>
      </c>
    </row>
    <row r="92" spans="1:58" s="52" customFormat="1">
      <c r="A92" s="60" t="s">
        <v>249</v>
      </c>
      <c r="D92" s="53"/>
      <c r="E92" s="53"/>
      <c r="H92" s="60" t="s">
        <v>250</v>
      </c>
    </row>
    <row r="93" spans="1:58" s="52" customFormat="1">
      <c r="D93" s="53"/>
      <c r="E93" s="53"/>
    </row>
    <row r="94" spans="1:58" s="52" customFormat="1">
      <c r="A94" s="52" t="s">
        <v>251</v>
      </c>
      <c r="D94" s="53"/>
      <c r="E94" s="53"/>
      <c r="H94" s="52" t="s">
        <v>252</v>
      </c>
    </row>
    <row r="95" spans="1:58" s="52" customFormat="1">
      <c r="A95" s="60" t="s">
        <v>253</v>
      </c>
      <c r="D95" s="53"/>
      <c r="E95" s="53"/>
      <c r="H95" s="60" t="s">
        <v>254</v>
      </c>
    </row>
    <row r="96" spans="1:58" s="52" customFormat="1">
      <c r="D96" s="53"/>
      <c r="E96" s="53"/>
    </row>
    <row r="97" spans="4:5" s="52" customFormat="1">
      <c r="D97" s="53"/>
      <c r="E97" s="53"/>
    </row>
    <row r="98" spans="4:5" s="52" customFormat="1">
      <c r="D98" s="53"/>
      <c r="E98" s="53"/>
    </row>
    <row r="99" spans="4:5" s="52" customFormat="1">
      <c r="D99" s="53"/>
      <c r="E99" s="53"/>
    </row>
    <row r="100" spans="4:5" s="52" customFormat="1">
      <c r="D100" s="53"/>
      <c r="E100" s="53"/>
    </row>
    <row r="101" spans="4:5" s="52" customFormat="1">
      <c r="D101" s="53"/>
      <c r="E101" s="53"/>
    </row>
    <row r="102" spans="4:5" s="52" customFormat="1">
      <c r="D102" s="53"/>
      <c r="E102" s="53"/>
    </row>
    <row r="103" spans="4:5" s="52" customFormat="1">
      <c r="D103" s="53"/>
      <c r="E103" s="53"/>
    </row>
    <row r="104" spans="4:5" s="52" customFormat="1">
      <c r="D104" s="53"/>
      <c r="E104" s="53"/>
    </row>
    <row r="105" spans="4:5" s="52" customFormat="1">
      <c r="D105" s="53"/>
      <c r="E105" s="53"/>
    </row>
    <row r="106" spans="4:5" s="52" customFormat="1">
      <c r="D106" s="53"/>
      <c r="E106" s="53"/>
    </row>
    <row r="107" spans="4:5" s="52" customFormat="1">
      <c r="D107" s="53"/>
      <c r="E107" s="53"/>
    </row>
    <row r="108" spans="4:5">
      <c r="D108" s="5"/>
      <c r="E108" s="5"/>
    </row>
    <row r="109" spans="4:5">
      <c r="D109" s="5"/>
      <c r="E109" s="5"/>
    </row>
    <row r="110" spans="4:5">
      <c r="D110" s="5"/>
      <c r="E110" s="5"/>
    </row>
    <row r="111" spans="4:5">
      <c r="D111" s="5"/>
      <c r="E111" s="5"/>
    </row>
    <row r="112" spans="4:5">
      <c r="D112" s="5"/>
      <c r="E112" s="5"/>
    </row>
    <row r="113" spans="4:5">
      <c r="D113" s="5"/>
      <c r="E113" s="5"/>
    </row>
    <row r="114" spans="4:5">
      <c r="D114" s="5"/>
      <c r="E114" s="5"/>
    </row>
    <row r="115" spans="4:5">
      <c r="D115" s="5"/>
      <c r="E115" s="5"/>
    </row>
    <row r="116" spans="4:5">
      <c r="D116" s="5"/>
      <c r="E116" s="5"/>
    </row>
    <row r="117" spans="4:5">
      <c r="D117" s="5"/>
      <c r="E117" s="5"/>
    </row>
    <row r="118" spans="4:5">
      <c r="D118" s="5"/>
      <c r="E118" s="5"/>
    </row>
    <row r="119" spans="4:5">
      <c r="D119" s="5"/>
      <c r="E119" s="5"/>
    </row>
    <row r="120" spans="4:5">
      <c r="D120" s="5"/>
      <c r="E120" s="5"/>
    </row>
    <row r="121" spans="4:5">
      <c r="D121" s="5"/>
      <c r="E121" s="5"/>
    </row>
    <row r="122" spans="4:5">
      <c r="D122" s="5"/>
      <c r="E122" s="5"/>
    </row>
    <row r="123" spans="4:5">
      <c r="D123" s="5"/>
      <c r="E123" s="5"/>
    </row>
    <row r="124" spans="4:5">
      <c r="D124" s="5"/>
      <c r="E124" s="5"/>
    </row>
    <row r="125" spans="4:5">
      <c r="D125" s="5"/>
      <c r="E125" s="5"/>
    </row>
    <row r="126" spans="4:5">
      <c r="D126" s="5"/>
      <c r="E126" s="5"/>
    </row>
    <row r="127" spans="4:5">
      <c r="D127" s="5"/>
      <c r="E127" s="5"/>
    </row>
    <row r="128" spans="4:5">
      <c r="D128" s="5"/>
      <c r="E128" s="5"/>
    </row>
    <row r="129" spans="4:5">
      <c r="D129" s="5"/>
      <c r="E129" s="5"/>
    </row>
    <row r="130" spans="4:5">
      <c r="D130" s="5"/>
      <c r="E130" s="5"/>
    </row>
    <row r="131" spans="4:5">
      <c r="D131" s="5"/>
      <c r="E131" s="5"/>
    </row>
    <row r="132" spans="4:5">
      <c r="D132" s="5"/>
      <c r="E132" s="5"/>
    </row>
    <row r="133" spans="4:5">
      <c r="D133" s="5"/>
      <c r="E133" s="5"/>
    </row>
    <row r="134" spans="4:5">
      <c r="D134" s="5"/>
      <c r="E134" s="5"/>
    </row>
    <row r="135" spans="4:5">
      <c r="D135" s="5"/>
      <c r="E135" s="5"/>
    </row>
    <row r="136" spans="4:5">
      <c r="D136" s="5"/>
      <c r="E136" s="5"/>
    </row>
    <row r="137" spans="4:5">
      <c r="D137" s="5"/>
      <c r="E137" s="5"/>
    </row>
    <row r="138" spans="4:5">
      <c r="D138" s="5"/>
      <c r="E138" s="5"/>
    </row>
    <row r="139" spans="4:5">
      <c r="D139" s="5"/>
      <c r="E139" s="5"/>
    </row>
    <row r="140" spans="4:5">
      <c r="D140" s="5"/>
      <c r="E140" s="5"/>
    </row>
    <row r="141" spans="4:5">
      <c r="D141" s="5"/>
      <c r="E141" s="5"/>
    </row>
    <row r="142" spans="4:5">
      <c r="D142" s="5"/>
      <c r="E142" s="5"/>
    </row>
    <row r="143" spans="4:5">
      <c r="D143" s="5"/>
      <c r="E143" s="5"/>
    </row>
    <row r="144" spans="4:5">
      <c r="D144" s="5"/>
      <c r="E144" s="5"/>
    </row>
    <row r="145" spans="4:5">
      <c r="D145" s="5"/>
      <c r="E145" s="5"/>
    </row>
    <row r="146" spans="4:5">
      <c r="D146" s="5"/>
      <c r="E146" s="5"/>
    </row>
    <row r="147" spans="4:5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5"/>
    </row>
    <row r="196" spans="4:5">
      <c r="D196" s="5"/>
      <c r="E196" s="17"/>
    </row>
    <row r="197" spans="4:5">
      <c r="D197" s="5"/>
      <c r="E197" s="17"/>
    </row>
    <row r="198" spans="4:5">
      <c r="D198" s="5"/>
      <c r="E198" s="17"/>
    </row>
    <row r="199" spans="4:5">
      <c r="D199" s="5"/>
      <c r="E199" s="17"/>
    </row>
    <row r="200" spans="4:5">
      <c r="D200" s="5"/>
      <c r="E200" s="17"/>
    </row>
    <row r="201" spans="4:5">
      <c r="D201" s="5"/>
      <c r="E201" s="17"/>
    </row>
    <row r="202" spans="4:5">
      <c r="D202" s="5"/>
      <c r="E202" s="17"/>
    </row>
    <row r="203" spans="4:5">
      <c r="D203" s="5"/>
      <c r="E203" s="17"/>
    </row>
  </sheetData>
  <mergeCells count="93">
    <mergeCell ref="I47:I53"/>
    <mergeCell ref="I7:I13"/>
    <mergeCell ref="I15:I21"/>
    <mergeCell ref="I23:I29"/>
    <mergeCell ref="I31:I37"/>
    <mergeCell ref="I39:I45"/>
    <mergeCell ref="A5:A6"/>
    <mergeCell ref="B5:D6"/>
    <mergeCell ref="E5:E6"/>
    <mergeCell ref="F5:G5"/>
    <mergeCell ref="I5:I6"/>
    <mergeCell ref="J5:L6"/>
    <mergeCell ref="M5:N5"/>
    <mergeCell ref="P5:P6"/>
    <mergeCell ref="J7:J13"/>
    <mergeCell ref="K7:K13"/>
    <mergeCell ref="L7:L13"/>
    <mergeCell ref="M7:M13"/>
    <mergeCell ref="N7:N13"/>
    <mergeCell ref="P7:P13"/>
    <mergeCell ref="N15:N21"/>
    <mergeCell ref="O15:O21"/>
    <mergeCell ref="O7:O13"/>
    <mergeCell ref="P15:P21"/>
    <mergeCell ref="J23:J29"/>
    <mergeCell ref="K23:K29"/>
    <mergeCell ref="L23:L29"/>
    <mergeCell ref="M23:M29"/>
    <mergeCell ref="N23:N29"/>
    <mergeCell ref="P23:P29"/>
    <mergeCell ref="J15:J21"/>
    <mergeCell ref="K15:K21"/>
    <mergeCell ref="L15:L21"/>
    <mergeCell ref="M15:M21"/>
    <mergeCell ref="N31:N37"/>
    <mergeCell ref="O31:O37"/>
    <mergeCell ref="O23:O29"/>
    <mergeCell ref="P31:P37"/>
    <mergeCell ref="J39:J45"/>
    <mergeCell ref="K39:K45"/>
    <mergeCell ref="L39:L45"/>
    <mergeCell ref="M39:M45"/>
    <mergeCell ref="N39:N45"/>
    <mergeCell ref="P39:P45"/>
    <mergeCell ref="J31:J37"/>
    <mergeCell ref="K31:K37"/>
    <mergeCell ref="L31:L37"/>
    <mergeCell ref="M31:M37"/>
    <mergeCell ref="N47:N53"/>
    <mergeCell ref="O47:O53"/>
    <mergeCell ref="O39:O45"/>
    <mergeCell ref="P47:P53"/>
    <mergeCell ref="J55:J61"/>
    <mergeCell ref="K55:K61"/>
    <mergeCell ref="L55:L61"/>
    <mergeCell ref="M55:M61"/>
    <mergeCell ref="N55:N61"/>
    <mergeCell ref="J47:J53"/>
    <mergeCell ref="K47:K53"/>
    <mergeCell ref="L47:L53"/>
    <mergeCell ref="M47:M53"/>
    <mergeCell ref="N71:N77"/>
    <mergeCell ref="P55:P61"/>
    <mergeCell ref="I63:I69"/>
    <mergeCell ref="J63:J69"/>
    <mergeCell ref="K63:K69"/>
    <mergeCell ref="L63:L69"/>
    <mergeCell ref="M63:M69"/>
    <mergeCell ref="N63:N69"/>
    <mergeCell ref="O63:O69"/>
    <mergeCell ref="O55:O61"/>
    <mergeCell ref="I71:I77"/>
    <mergeCell ref="J71:J77"/>
    <mergeCell ref="K71:K77"/>
    <mergeCell ref="L71:L77"/>
    <mergeCell ref="M71:M77"/>
    <mergeCell ref="I55:I61"/>
    <mergeCell ref="A85:F85"/>
    <mergeCell ref="G85:P85"/>
    <mergeCell ref="A4:I4"/>
    <mergeCell ref="A83:F83"/>
    <mergeCell ref="G83:P83"/>
    <mergeCell ref="A84:F84"/>
    <mergeCell ref="G84:P84"/>
    <mergeCell ref="P71:P77"/>
    <mergeCell ref="A80:F80"/>
    <mergeCell ref="G80:P80"/>
    <mergeCell ref="A81:F81"/>
    <mergeCell ref="G81:P81"/>
    <mergeCell ref="A82:F82"/>
    <mergeCell ref="G82:P82"/>
    <mergeCell ref="O71:O77"/>
    <mergeCell ref="P63:P69"/>
  </mergeCells>
  <hyperlinks>
    <hyperlink ref="A95" r:id="rId1" xr:uid="{ADA2439E-76BB-4761-ABC9-D1975A06AD7B}"/>
    <hyperlink ref="A92" r:id="rId2" xr:uid="{0721D3BB-2B67-42F2-B9AE-152C92DDA82B}"/>
    <hyperlink ref="H95" r:id="rId3" xr:uid="{23D65FDC-B6CB-4651-B766-6E682EC3869B}"/>
    <hyperlink ref="H92" r:id="rId4" xr:uid="{5B02D91A-8EEA-430C-A191-16F48913C887}"/>
  </hyperlinks>
  <pageMargins left="0.7" right="0.7" top="0.75" bottom="0.75" header="0.3" footer="0.3"/>
  <pageSetup orientation="portrait" r:id="rId5"/>
  <headerFooter>
    <oddFooter>&amp;L&amp;1#&amp;"Calibri"&amp;10 Sensitivity: Internal</oddFooter>
  </headerFooter>
  <drawing r:id="rId6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A83BE-DBE4-4539-90A3-D5C08320B663}">
  <dimension ref="A1:BL205"/>
  <sheetViews>
    <sheetView workbookViewId="0">
      <pane ySplit="6" topLeftCell="A7" activePane="bottomLeft" state="frozen"/>
      <selection pane="bottomLeft" activeCell="B34" sqref="B34:D34"/>
    </sheetView>
  </sheetViews>
  <sheetFormatPr defaultColWidth="9.140625" defaultRowHeight="15"/>
  <cols>
    <col min="1" max="1" width="38.42578125" customWidth="1"/>
    <col min="2" max="2" width="3.7109375" customWidth="1"/>
    <col min="3" max="3" width="4.7109375" customWidth="1"/>
    <col min="4" max="4" width="3.7109375" customWidth="1"/>
    <col min="9" max="9" width="23.85546875" customWidth="1"/>
    <col min="10" max="10" width="13.140625" customWidth="1"/>
    <col min="11" max="11" width="4.7109375" customWidth="1"/>
    <col min="12" max="12" width="3.7109375" customWidth="1"/>
    <col min="14" max="14" width="9.140625" bestFit="1" customWidth="1"/>
    <col min="15" max="16" width="15.28515625" hidden="1" customWidth="1"/>
    <col min="17" max="17" width="15.28515625" customWidth="1"/>
    <col min="18" max="21" width="15.28515625" hidden="1" customWidth="1"/>
    <col min="22" max="22" width="108.140625" customWidth="1"/>
  </cols>
  <sheetData>
    <row r="1" spans="1:64" ht="13.9" customHeight="1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</row>
    <row r="2" spans="1:64" ht="24.75">
      <c r="A2" s="4" t="s">
        <v>148</v>
      </c>
      <c r="B2" s="3" t="s">
        <v>734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</row>
    <row r="3" spans="1:64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</row>
    <row r="4" spans="1:64" ht="24.75" customHeight="1">
      <c r="A4" s="1122" t="s">
        <v>650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>
        <v>7</v>
      </c>
      <c r="P4" s="19"/>
      <c r="Q4" s="19">
        <v>12</v>
      </c>
      <c r="R4" s="19">
        <v>13</v>
      </c>
      <c r="S4" s="19">
        <v>14</v>
      </c>
      <c r="T4" s="19">
        <v>15</v>
      </c>
      <c r="U4" s="19">
        <v>17</v>
      </c>
      <c r="V4" s="8"/>
      <c r="W4" s="2"/>
      <c r="X4" s="2"/>
      <c r="Y4" s="2"/>
    </row>
    <row r="5" spans="1:64" ht="25.5" customHeight="1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380</v>
      </c>
      <c r="J5" s="1139" t="s">
        <v>152</v>
      </c>
      <c r="K5" s="1129"/>
      <c r="L5" s="1130"/>
      <c r="M5" s="1136" t="s">
        <v>154</v>
      </c>
      <c r="N5" s="1648"/>
      <c r="O5" s="1665" t="s">
        <v>156</v>
      </c>
      <c r="P5" s="1144"/>
      <c r="Q5" s="1144"/>
      <c r="R5" s="1144"/>
      <c r="S5" s="1144"/>
      <c r="T5" s="1144"/>
      <c r="U5" s="1145"/>
      <c r="V5" s="1117" t="s">
        <v>157</v>
      </c>
      <c r="W5" s="18"/>
      <c r="X5" s="18"/>
      <c r="Y5" s="18"/>
    </row>
    <row r="6" spans="1:64" ht="33" customHeight="1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8"/>
      <c r="J6" s="1587"/>
      <c r="K6" s="1132"/>
      <c r="L6" s="1133"/>
      <c r="M6" s="51" t="s">
        <v>158</v>
      </c>
      <c r="N6" s="51" t="s">
        <v>159</v>
      </c>
      <c r="O6" s="237" t="s">
        <v>651</v>
      </c>
      <c r="P6" s="237" t="s">
        <v>652</v>
      </c>
      <c r="Q6" s="237" t="s">
        <v>635</v>
      </c>
      <c r="R6" s="404"/>
      <c r="S6" s="404"/>
      <c r="T6" s="404"/>
      <c r="U6" s="404"/>
      <c r="V6" s="1118"/>
      <c r="W6" s="2"/>
      <c r="X6" s="2"/>
      <c r="Y6" s="2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</row>
    <row r="7" spans="1:64">
      <c r="A7" s="447" t="s">
        <v>371</v>
      </c>
      <c r="B7" s="282" t="s">
        <v>168</v>
      </c>
      <c r="C7" s="282">
        <v>427</v>
      </c>
      <c r="D7" s="282" t="s">
        <v>169</v>
      </c>
      <c r="E7" s="71" t="s">
        <v>170</v>
      </c>
      <c r="F7" s="70">
        <v>45473</v>
      </c>
      <c r="G7" s="71">
        <f t="shared" ref="G7:G13" si="0">F7+1</f>
        <v>45474</v>
      </c>
      <c r="H7" s="70">
        <f>F7+4</f>
        <v>45477</v>
      </c>
      <c r="I7" s="1526" t="s">
        <v>735</v>
      </c>
      <c r="J7" s="1496" t="s">
        <v>736</v>
      </c>
      <c r="K7" s="1496">
        <v>425</v>
      </c>
      <c r="L7" s="1496" t="s">
        <v>169</v>
      </c>
      <c r="M7" s="1571">
        <v>45485</v>
      </c>
      <c r="N7" s="1571">
        <f>SUM(M7+1)</f>
        <v>45486</v>
      </c>
      <c r="O7" s="1571">
        <v>45004</v>
      </c>
      <c r="P7" s="1571">
        <v>45009</v>
      </c>
      <c r="Q7" s="1571">
        <f>SUM(N7+5)</f>
        <v>45491</v>
      </c>
      <c r="R7" s="1657">
        <f>SUM(Q7+1)</f>
        <v>45492</v>
      </c>
      <c r="S7" s="1657">
        <f>SUM(R7+1)</f>
        <v>45493</v>
      </c>
      <c r="T7" s="1657">
        <f>SUM(S7+1)</f>
        <v>45494</v>
      </c>
      <c r="U7" s="1657">
        <f>SUM(T7+3)</f>
        <v>45497</v>
      </c>
      <c r="V7" s="1645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</row>
    <row r="8" spans="1:64">
      <c r="A8" s="448" t="s">
        <v>371</v>
      </c>
      <c r="B8" s="282" t="s">
        <v>168</v>
      </c>
      <c r="C8" s="282">
        <v>427</v>
      </c>
      <c r="D8" s="282" t="s">
        <v>169</v>
      </c>
      <c r="E8" s="77" t="s">
        <v>176</v>
      </c>
      <c r="F8" s="437">
        <v>45476</v>
      </c>
      <c r="G8" s="79">
        <f t="shared" si="0"/>
        <v>45477</v>
      </c>
      <c r="H8" s="78">
        <f>F8+1</f>
        <v>45477</v>
      </c>
      <c r="I8" s="1527"/>
      <c r="J8" s="1497"/>
      <c r="K8" s="1497"/>
      <c r="L8" s="1497"/>
      <c r="M8" s="1572"/>
      <c r="N8" s="1572"/>
      <c r="O8" s="1572"/>
      <c r="P8" s="1572"/>
      <c r="Q8" s="1572"/>
      <c r="R8" s="1657"/>
      <c r="S8" s="1657"/>
      <c r="T8" s="1657"/>
      <c r="U8" s="1657"/>
      <c r="V8" s="1646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</row>
    <row r="9" spans="1:64" s="355" customFormat="1">
      <c r="A9" s="449" t="s">
        <v>196</v>
      </c>
      <c r="B9" s="439" t="s">
        <v>178</v>
      </c>
      <c r="C9" s="439">
        <v>424</v>
      </c>
      <c r="D9" s="439" t="s">
        <v>179</v>
      </c>
      <c r="E9" s="409" t="s">
        <v>180</v>
      </c>
      <c r="F9" s="410">
        <v>45473</v>
      </c>
      <c r="G9" s="411">
        <f t="shared" si="0"/>
        <v>45474</v>
      </c>
      <c r="H9" s="410">
        <f>F9+4</f>
        <v>45477</v>
      </c>
      <c r="I9" s="1527"/>
      <c r="J9" s="1497"/>
      <c r="K9" s="1497"/>
      <c r="L9" s="1497"/>
      <c r="M9" s="1572"/>
      <c r="N9" s="1572"/>
      <c r="O9" s="1572"/>
      <c r="P9" s="1572"/>
      <c r="Q9" s="1572"/>
      <c r="R9" s="1657"/>
      <c r="S9" s="1657"/>
      <c r="T9" s="1657"/>
      <c r="U9" s="1657"/>
      <c r="V9" s="1646"/>
      <c r="W9" s="362"/>
      <c r="X9" s="362"/>
      <c r="Y9" s="362"/>
      <c r="Z9" s="362"/>
      <c r="AA9" s="362"/>
      <c r="AB9" s="362"/>
      <c r="AC9" s="362"/>
      <c r="AD9" s="362"/>
      <c r="AE9" s="362"/>
      <c r="AF9" s="362"/>
      <c r="AG9" s="362"/>
      <c r="AH9" s="362"/>
      <c r="AI9" s="362"/>
      <c r="AJ9" s="362"/>
      <c r="AK9" s="362"/>
      <c r="AL9" s="362"/>
      <c r="AM9" s="362"/>
      <c r="AN9" s="362"/>
      <c r="AO9" s="362"/>
      <c r="AP9" s="362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  <c r="BG9" s="362"/>
      <c r="BH9" s="362"/>
      <c r="BI9" s="362"/>
      <c r="BJ9" s="362"/>
      <c r="BK9" s="362"/>
      <c r="BL9" s="362"/>
    </row>
    <row r="10" spans="1:64">
      <c r="A10" s="694" t="s">
        <v>737</v>
      </c>
      <c r="B10" s="439" t="s">
        <v>182</v>
      </c>
      <c r="C10" s="439">
        <v>425</v>
      </c>
      <c r="D10" s="439" t="s">
        <v>179</v>
      </c>
      <c r="E10" s="88" t="s">
        <v>180</v>
      </c>
      <c r="F10" s="89">
        <v>45474</v>
      </c>
      <c r="G10" s="90">
        <f t="shared" si="0"/>
        <v>45475</v>
      </c>
      <c r="H10" s="89">
        <f>F10+2</f>
        <v>45476</v>
      </c>
      <c r="I10" s="1527"/>
      <c r="J10" s="1497"/>
      <c r="K10" s="1497"/>
      <c r="L10" s="1497"/>
      <c r="M10" s="1572"/>
      <c r="N10" s="1572"/>
      <c r="O10" s="1572"/>
      <c r="P10" s="1572"/>
      <c r="Q10" s="1572"/>
      <c r="R10" s="1657"/>
      <c r="S10" s="1657"/>
      <c r="T10" s="1657"/>
      <c r="U10" s="1657"/>
      <c r="V10" s="1646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1:64">
      <c r="A11" s="449" t="s">
        <v>738</v>
      </c>
      <c r="B11" s="393" t="s">
        <v>184</v>
      </c>
      <c r="C11" s="393">
        <v>427</v>
      </c>
      <c r="D11" s="393" t="s">
        <v>169</v>
      </c>
      <c r="E11" s="88" t="s">
        <v>180</v>
      </c>
      <c r="F11" s="89">
        <v>45478</v>
      </c>
      <c r="G11" s="90">
        <f t="shared" si="0"/>
        <v>45479</v>
      </c>
      <c r="H11" s="89">
        <f>F11+2</f>
        <v>45480</v>
      </c>
      <c r="I11" s="1527"/>
      <c r="J11" s="1497"/>
      <c r="K11" s="1497"/>
      <c r="L11" s="1497"/>
      <c r="M11" s="1572"/>
      <c r="N11" s="1572"/>
      <c r="O11" s="1572"/>
      <c r="P11" s="1572"/>
      <c r="Q11" s="1572"/>
      <c r="R11" s="1657"/>
      <c r="S11" s="1657"/>
      <c r="T11" s="1657"/>
      <c r="U11" s="1657"/>
      <c r="V11" s="1646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</row>
    <row r="12" spans="1:64">
      <c r="A12" s="450" t="s">
        <v>185</v>
      </c>
      <c r="B12" s="440" t="s">
        <v>186</v>
      </c>
      <c r="C12" s="440">
        <v>427</v>
      </c>
      <c r="D12" s="440" t="s">
        <v>169</v>
      </c>
      <c r="E12" s="95" t="s">
        <v>187</v>
      </c>
      <c r="F12" s="96">
        <v>45474</v>
      </c>
      <c r="G12" s="97">
        <f t="shared" si="0"/>
        <v>45475</v>
      </c>
      <c r="H12" s="96">
        <f>F12+1</f>
        <v>45475</v>
      </c>
      <c r="I12" s="1527"/>
      <c r="J12" s="1497"/>
      <c r="K12" s="1497"/>
      <c r="L12" s="1497"/>
      <c r="M12" s="1572"/>
      <c r="N12" s="1572"/>
      <c r="O12" s="1572"/>
      <c r="P12" s="1572"/>
      <c r="Q12" s="1572"/>
      <c r="R12" s="1657"/>
      <c r="S12" s="1657"/>
      <c r="T12" s="1657"/>
      <c r="U12" s="1657"/>
      <c r="V12" s="1646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</row>
    <row r="13" spans="1:64">
      <c r="A13" s="451" t="s">
        <v>196</v>
      </c>
      <c r="B13" s="440" t="s">
        <v>178</v>
      </c>
      <c r="C13" s="440">
        <v>424</v>
      </c>
      <c r="D13" s="440" t="s">
        <v>179</v>
      </c>
      <c r="E13" s="357" t="s">
        <v>187</v>
      </c>
      <c r="F13" s="102">
        <v>45476</v>
      </c>
      <c r="G13" s="103">
        <f t="shared" si="0"/>
        <v>45477</v>
      </c>
      <c r="H13" s="102">
        <f>F13+1</f>
        <v>45477</v>
      </c>
      <c r="I13" s="1528"/>
      <c r="J13" s="1498"/>
      <c r="K13" s="1498"/>
      <c r="L13" s="1498"/>
      <c r="M13" s="1573"/>
      <c r="N13" s="1573"/>
      <c r="O13" s="1573"/>
      <c r="P13" s="1573"/>
      <c r="Q13" s="1573"/>
      <c r="R13" s="1657"/>
      <c r="S13" s="1657"/>
      <c r="T13" s="1657"/>
      <c r="U13" s="1657"/>
      <c r="V13" s="1647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7.9" customHeight="1">
      <c r="A14" s="62"/>
      <c r="B14" s="360"/>
      <c r="C14" s="360"/>
      <c r="D14" s="361"/>
      <c r="E14" s="40"/>
      <c r="F14" s="39"/>
      <c r="G14" s="39"/>
      <c r="H14" s="39"/>
      <c r="I14" s="63"/>
      <c r="J14" s="341"/>
      <c r="K14" s="341"/>
      <c r="L14" s="343"/>
      <c r="M14" s="342"/>
      <c r="N14" s="342"/>
      <c r="O14" s="342"/>
      <c r="P14" s="342"/>
      <c r="Q14" s="342"/>
      <c r="R14" s="342"/>
      <c r="S14" s="342"/>
      <c r="T14" s="342"/>
      <c r="U14" s="342"/>
      <c r="V14" s="61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15" customHeight="1">
      <c r="A15" s="561" t="s">
        <v>175</v>
      </c>
      <c r="B15" s="282" t="s">
        <v>168</v>
      </c>
      <c r="C15" s="282">
        <f>C7+1</f>
        <v>428</v>
      </c>
      <c r="D15" s="282" t="s">
        <v>169</v>
      </c>
      <c r="E15" s="69" t="s">
        <v>170</v>
      </c>
      <c r="F15" s="70">
        <f>F7+7</f>
        <v>45480</v>
      </c>
      <c r="G15" s="71">
        <f t="shared" ref="G15:G21" si="1">F15+1</f>
        <v>45481</v>
      </c>
      <c r="H15" s="72">
        <f>F15+4</f>
        <v>45484</v>
      </c>
      <c r="I15" s="1526" t="s">
        <v>739</v>
      </c>
      <c r="J15" s="1496" t="s">
        <v>736</v>
      </c>
      <c r="K15" s="1496">
        <f>K7+1</f>
        <v>426</v>
      </c>
      <c r="L15" s="1496" t="s">
        <v>169</v>
      </c>
      <c r="M15" s="1571">
        <f>SUM(M7+7)</f>
        <v>45492</v>
      </c>
      <c r="N15" s="1559">
        <f>SUM(M15+1)</f>
        <v>45493</v>
      </c>
      <c r="O15" s="1559">
        <v>45004</v>
      </c>
      <c r="P15" s="1559">
        <v>45009</v>
      </c>
      <c r="Q15" s="1559">
        <f>SUM(N15+5)</f>
        <v>45498</v>
      </c>
      <c r="R15" s="1657">
        <f>SUM(Q15+1)</f>
        <v>45499</v>
      </c>
      <c r="S15" s="1657">
        <f>SUM(R15+1)</f>
        <v>45500</v>
      </c>
      <c r="T15" s="1657">
        <f>SUM(S15+1)</f>
        <v>45501</v>
      </c>
      <c r="U15" s="1657">
        <f>SUM(T15+3)</f>
        <v>45504</v>
      </c>
      <c r="V15" s="164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</row>
    <row r="16" spans="1:64" ht="15" customHeight="1">
      <c r="A16" s="585" t="s">
        <v>175</v>
      </c>
      <c r="B16" s="282" t="s">
        <v>168</v>
      </c>
      <c r="C16" s="282">
        <f>C8+1</f>
        <v>428</v>
      </c>
      <c r="D16" s="282" t="s">
        <v>169</v>
      </c>
      <c r="E16" s="77" t="s">
        <v>176</v>
      </c>
      <c r="F16" s="78">
        <f>F8+7</f>
        <v>45483</v>
      </c>
      <c r="G16" s="79">
        <f t="shared" si="1"/>
        <v>45484</v>
      </c>
      <c r="H16" s="80">
        <f>F16+1</f>
        <v>45484</v>
      </c>
      <c r="I16" s="1527"/>
      <c r="J16" s="1497"/>
      <c r="K16" s="1497"/>
      <c r="L16" s="1497"/>
      <c r="M16" s="1572"/>
      <c r="N16" s="1559"/>
      <c r="O16" s="1559"/>
      <c r="P16" s="1559"/>
      <c r="Q16" s="1559"/>
      <c r="R16" s="1657"/>
      <c r="S16" s="1657"/>
      <c r="T16" s="1657"/>
      <c r="U16" s="1657"/>
      <c r="V16" s="1643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</row>
    <row r="17" spans="1:64" ht="15" customHeight="1">
      <c r="A17" s="555" t="s">
        <v>228</v>
      </c>
      <c r="B17" s="393" t="s">
        <v>178</v>
      </c>
      <c r="C17" s="393">
        <f>C9+1</f>
        <v>425</v>
      </c>
      <c r="D17" s="393" t="s">
        <v>179</v>
      </c>
      <c r="E17" s="88" t="s">
        <v>180</v>
      </c>
      <c r="F17" s="89">
        <f>F9+7</f>
        <v>45480</v>
      </c>
      <c r="G17" s="90">
        <f t="shared" si="1"/>
        <v>45481</v>
      </c>
      <c r="H17" s="91">
        <f>F17+4</f>
        <v>45484</v>
      </c>
      <c r="I17" s="1527"/>
      <c r="J17" s="1497"/>
      <c r="K17" s="1497"/>
      <c r="L17" s="1497"/>
      <c r="M17" s="1572"/>
      <c r="N17" s="1559"/>
      <c r="O17" s="1559"/>
      <c r="P17" s="1559"/>
      <c r="Q17" s="1559"/>
      <c r="R17" s="1657"/>
      <c r="S17" s="1657"/>
      <c r="T17" s="1657"/>
      <c r="U17" s="1657"/>
      <c r="V17" s="1643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</row>
    <row r="18" spans="1:64" ht="15" customHeight="1">
      <c r="A18" s="494" t="s">
        <v>570</v>
      </c>
      <c r="B18" s="439" t="s">
        <v>182</v>
      </c>
      <c r="C18" s="439">
        <f>C10+1</f>
        <v>426</v>
      </c>
      <c r="D18" s="439" t="s">
        <v>179</v>
      </c>
      <c r="E18" s="88" t="s">
        <v>180</v>
      </c>
      <c r="F18" s="89">
        <f>F10+7</f>
        <v>45481</v>
      </c>
      <c r="G18" s="90">
        <f t="shared" si="1"/>
        <v>45482</v>
      </c>
      <c r="H18" s="91">
        <f>F18+2</f>
        <v>45483</v>
      </c>
      <c r="I18" s="1527"/>
      <c r="J18" s="1497"/>
      <c r="K18" s="1497"/>
      <c r="L18" s="1497"/>
      <c r="M18" s="1572"/>
      <c r="N18" s="1559"/>
      <c r="O18" s="1559"/>
      <c r="P18" s="1559"/>
      <c r="Q18" s="1559"/>
      <c r="R18" s="1657"/>
      <c r="S18" s="1657"/>
      <c r="T18" s="1657"/>
      <c r="U18" s="1657"/>
      <c r="V18" s="1643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64" ht="15" customHeight="1">
      <c r="A19" s="555" t="s">
        <v>740</v>
      </c>
      <c r="B19" s="393" t="s">
        <v>184</v>
      </c>
      <c r="C19" s="393">
        <f>C11+1</f>
        <v>428</v>
      </c>
      <c r="D19" s="393" t="s">
        <v>169</v>
      </c>
      <c r="E19" s="333" t="s">
        <v>180</v>
      </c>
      <c r="F19" s="334">
        <f>F11+7</f>
        <v>45485</v>
      </c>
      <c r="G19" s="335">
        <f t="shared" si="1"/>
        <v>45486</v>
      </c>
      <c r="H19" s="334">
        <f>F19+2</f>
        <v>45487</v>
      </c>
      <c r="I19" s="1527"/>
      <c r="J19" s="1497"/>
      <c r="K19" s="1497"/>
      <c r="L19" s="1497"/>
      <c r="M19" s="1572"/>
      <c r="N19" s="1559"/>
      <c r="O19" s="1559"/>
      <c r="P19" s="1559"/>
      <c r="Q19" s="1559"/>
      <c r="R19" s="1657"/>
      <c r="S19" s="1657"/>
      <c r="T19" s="1657"/>
      <c r="U19" s="1657"/>
      <c r="V19" s="1643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</row>
    <row r="20" spans="1:64" ht="15" customHeight="1">
      <c r="A20" s="680" t="s">
        <v>571</v>
      </c>
      <c r="B20" s="393" t="s">
        <v>186</v>
      </c>
      <c r="C20" s="393">
        <f>C12+1</f>
        <v>428</v>
      </c>
      <c r="D20" s="393" t="s">
        <v>169</v>
      </c>
      <c r="E20" s="333" t="s">
        <v>187</v>
      </c>
      <c r="F20" s="334">
        <f>F12+7</f>
        <v>45481</v>
      </c>
      <c r="G20" s="335">
        <f t="shared" si="1"/>
        <v>45482</v>
      </c>
      <c r="H20" s="336">
        <f>F20+1</f>
        <v>45482</v>
      </c>
      <c r="I20" s="1527"/>
      <c r="J20" s="1497"/>
      <c r="K20" s="1497"/>
      <c r="L20" s="1497"/>
      <c r="M20" s="1572"/>
      <c r="N20" s="1559"/>
      <c r="O20" s="1559"/>
      <c r="P20" s="1559"/>
      <c r="Q20" s="1559"/>
      <c r="R20" s="1657"/>
      <c r="S20" s="1657"/>
      <c r="T20" s="1657"/>
      <c r="U20" s="1657"/>
      <c r="V20" s="1643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</row>
    <row r="21" spans="1:64" ht="15" customHeight="1">
      <c r="A21" s="451" t="s">
        <v>228</v>
      </c>
      <c r="B21" s="440" t="s">
        <v>178</v>
      </c>
      <c r="C21" s="440">
        <f>C13+1</f>
        <v>425</v>
      </c>
      <c r="D21" s="440" t="s">
        <v>179</v>
      </c>
      <c r="E21" s="357" t="s">
        <v>187</v>
      </c>
      <c r="F21" s="102">
        <f>F13+7</f>
        <v>45483</v>
      </c>
      <c r="G21" s="103">
        <f t="shared" si="1"/>
        <v>45484</v>
      </c>
      <c r="H21" s="281">
        <f>F21+1</f>
        <v>45484</v>
      </c>
      <c r="I21" s="1528"/>
      <c r="J21" s="1498"/>
      <c r="K21" s="1498"/>
      <c r="L21" s="1498"/>
      <c r="M21" s="1573"/>
      <c r="N21" s="1559"/>
      <c r="O21" s="1559"/>
      <c r="P21" s="1559"/>
      <c r="Q21" s="1559"/>
      <c r="R21" s="1657"/>
      <c r="S21" s="1657"/>
      <c r="T21" s="1657"/>
      <c r="U21" s="1657"/>
      <c r="V21" s="1644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</row>
    <row r="22" spans="1:64" ht="7.9" customHeight="1">
      <c r="A22" s="62"/>
      <c r="B22" s="360"/>
      <c r="C22" s="360"/>
      <c r="D22" s="361"/>
      <c r="E22" s="40"/>
      <c r="F22" s="39"/>
      <c r="G22" s="39"/>
      <c r="H22" s="39"/>
      <c r="I22" s="63"/>
      <c r="J22" s="341"/>
      <c r="K22" s="341"/>
      <c r="L22" s="405"/>
      <c r="M22" s="342"/>
      <c r="N22" s="344"/>
      <c r="O22" s="342"/>
      <c r="P22" s="342"/>
      <c r="Q22" s="344"/>
      <c r="R22" s="342"/>
      <c r="S22" s="342"/>
      <c r="T22" s="342"/>
      <c r="U22" s="342"/>
      <c r="V22" s="61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</row>
    <row r="23" spans="1:64" ht="15" customHeight="1">
      <c r="A23" s="447" t="s">
        <v>741</v>
      </c>
      <c r="B23" s="393" t="s">
        <v>168</v>
      </c>
      <c r="C23" s="393">
        <f>C15+1</f>
        <v>429</v>
      </c>
      <c r="D23" s="393" t="s">
        <v>169</v>
      </c>
      <c r="E23" s="69" t="s">
        <v>170</v>
      </c>
      <c r="F23" s="70">
        <f>F15+7</f>
        <v>45487</v>
      </c>
      <c r="G23" s="71">
        <f t="shared" ref="G23:G29" si="2">F23+1</f>
        <v>45488</v>
      </c>
      <c r="H23" s="72">
        <f>F23+4</f>
        <v>45491</v>
      </c>
      <c r="I23" s="1526" t="s">
        <v>742</v>
      </c>
      <c r="J23" s="1496" t="str">
        <f>_xlfn.ARRAYTOTEXT(J15)</f>
        <v>MA</v>
      </c>
      <c r="K23" s="1496">
        <f>K15+1</f>
        <v>427</v>
      </c>
      <c r="L23" s="1496" t="str">
        <f>_xlfn.ARRAYTOTEXT(L15)</f>
        <v>R</v>
      </c>
      <c r="M23" s="1571">
        <f>SUM(M15+7)</f>
        <v>45499</v>
      </c>
      <c r="N23" s="1559">
        <f>SUM(M23+1)</f>
        <v>45500</v>
      </c>
      <c r="O23" s="1622">
        <v>45004</v>
      </c>
      <c r="P23" s="1574">
        <v>45009</v>
      </c>
      <c r="Q23" s="1571">
        <f>SUM(N23+5)</f>
        <v>45505</v>
      </c>
      <c r="R23" s="1502">
        <f>SUM(Q23+1)</f>
        <v>45506</v>
      </c>
      <c r="S23" s="1340">
        <f>SUM(R23+1)</f>
        <v>45507</v>
      </c>
      <c r="T23" s="1340">
        <f>SUM(S23+1)</f>
        <v>45508</v>
      </c>
      <c r="U23" s="1340">
        <f>SUM(T23+3)</f>
        <v>45511</v>
      </c>
      <c r="V23" s="1636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</row>
    <row r="24" spans="1:64" ht="15" customHeight="1">
      <c r="A24" s="447" t="s">
        <v>741</v>
      </c>
      <c r="B24" s="393" t="s">
        <v>168</v>
      </c>
      <c r="C24" s="393">
        <f>C16+1</f>
        <v>429</v>
      </c>
      <c r="D24" s="393" t="s">
        <v>169</v>
      </c>
      <c r="E24" s="77" t="s">
        <v>176</v>
      </c>
      <c r="F24" s="78">
        <f>F16+7</f>
        <v>45490</v>
      </c>
      <c r="G24" s="79">
        <f t="shared" si="2"/>
        <v>45491</v>
      </c>
      <c r="H24" s="80">
        <f>F24+1</f>
        <v>45491</v>
      </c>
      <c r="I24" s="1527"/>
      <c r="J24" s="1497"/>
      <c r="K24" s="1497"/>
      <c r="L24" s="1497"/>
      <c r="M24" s="1572"/>
      <c r="N24" s="1559"/>
      <c r="O24" s="1623"/>
      <c r="P24" s="1575"/>
      <c r="Q24" s="1572"/>
      <c r="R24" s="1503"/>
      <c r="S24" s="1341"/>
      <c r="T24" s="1341"/>
      <c r="U24" s="1341"/>
      <c r="V24" s="1637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</row>
    <row r="25" spans="1:64" ht="15" customHeight="1">
      <c r="A25" s="449" t="s">
        <v>740</v>
      </c>
      <c r="B25" s="393" t="s">
        <v>178</v>
      </c>
      <c r="C25" s="393">
        <f>C17+1</f>
        <v>426</v>
      </c>
      <c r="D25" s="393" t="s">
        <v>179</v>
      </c>
      <c r="E25" s="333" t="s">
        <v>180</v>
      </c>
      <c r="F25" s="334">
        <f>F17+7</f>
        <v>45487</v>
      </c>
      <c r="G25" s="335">
        <f t="shared" si="2"/>
        <v>45488</v>
      </c>
      <c r="H25" s="336">
        <f>F25+4</f>
        <v>45491</v>
      </c>
      <c r="I25" s="1527"/>
      <c r="J25" s="1497"/>
      <c r="K25" s="1497"/>
      <c r="L25" s="1497"/>
      <c r="M25" s="1572"/>
      <c r="N25" s="1559"/>
      <c r="O25" s="1623"/>
      <c r="P25" s="1575"/>
      <c r="Q25" s="1572"/>
      <c r="R25" s="1503"/>
      <c r="S25" s="1341"/>
      <c r="T25" s="1341"/>
      <c r="U25" s="1341"/>
      <c r="V25" s="1637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</row>
    <row r="26" spans="1:64" ht="15" customHeight="1">
      <c r="A26" s="494" t="s">
        <v>614</v>
      </c>
      <c r="B26" s="439" t="s">
        <v>182</v>
      </c>
      <c r="C26" s="439">
        <f>C18+1</f>
        <v>427</v>
      </c>
      <c r="D26" s="439" t="s">
        <v>179</v>
      </c>
      <c r="E26" s="88" t="s">
        <v>180</v>
      </c>
      <c r="F26" s="89">
        <f>F18+7</f>
        <v>45488</v>
      </c>
      <c r="G26" s="90">
        <f t="shared" si="2"/>
        <v>45489</v>
      </c>
      <c r="H26" s="91">
        <f>F26+2</f>
        <v>45490</v>
      </c>
      <c r="I26" s="1527"/>
      <c r="J26" s="1497"/>
      <c r="K26" s="1497"/>
      <c r="L26" s="1497"/>
      <c r="M26" s="1572"/>
      <c r="N26" s="1559"/>
      <c r="O26" s="1623"/>
      <c r="P26" s="1575"/>
      <c r="Q26" s="1572"/>
      <c r="R26" s="1503"/>
      <c r="S26" s="1341"/>
      <c r="T26" s="1341"/>
      <c r="U26" s="1341"/>
      <c r="V26" s="1637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</row>
    <row r="27" spans="1:64" ht="15" customHeight="1">
      <c r="A27" s="449" t="s">
        <v>743</v>
      </c>
      <c r="B27" s="393" t="s">
        <v>184</v>
      </c>
      <c r="C27" s="393">
        <f>C19+1</f>
        <v>429</v>
      </c>
      <c r="D27" s="393" t="s">
        <v>169</v>
      </c>
      <c r="E27" s="333" t="s">
        <v>180</v>
      </c>
      <c r="F27" s="334">
        <f>F19+7</f>
        <v>45492</v>
      </c>
      <c r="G27" s="335">
        <f t="shared" si="2"/>
        <v>45493</v>
      </c>
      <c r="H27" s="334">
        <f>F27+2</f>
        <v>45494</v>
      </c>
      <c r="I27" s="1527"/>
      <c r="J27" s="1497"/>
      <c r="K27" s="1497"/>
      <c r="L27" s="1497"/>
      <c r="M27" s="1572"/>
      <c r="N27" s="1559"/>
      <c r="O27" s="1623"/>
      <c r="P27" s="1575"/>
      <c r="Q27" s="1572"/>
      <c r="R27" s="1503"/>
      <c r="S27" s="1341"/>
      <c r="T27" s="1341"/>
      <c r="U27" s="1341"/>
      <c r="V27" s="1637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64" ht="15" customHeight="1">
      <c r="A28" s="450" t="s">
        <v>199</v>
      </c>
      <c r="B28" s="440" t="s">
        <v>186</v>
      </c>
      <c r="C28" s="440">
        <f>C20+1</f>
        <v>429</v>
      </c>
      <c r="D28" s="440" t="s">
        <v>169</v>
      </c>
      <c r="E28" s="95" t="s">
        <v>187</v>
      </c>
      <c r="F28" s="96">
        <f>F20+7</f>
        <v>45488</v>
      </c>
      <c r="G28" s="97">
        <f t="shared" si="2"/>
        <v>45489</v>
      </c>
      <c r="H28" s="98">
        <f>F28+1</f>
        <v>45489</v>
      </c>
      <c r="I28" s="1527"/>
      <c r="J28" s="1497"/>
      <c r="K28" s="1497"/>
      <c r="L28" s="1497"/>
      <c r="M28" s="1572"/>
      <c r="N28" s="1559"/>
      <c r="O28" s="1623"/>
      <c r="P28" s="1575"/>
      <c r="Q28" s="1572"/>
      <c r="R28" s="1503"/>
      <c r="S28" s="1341"/>
      <c r="T28" s="1341"/>
      <c r="U28" s="1341"/>
      <c r="V28" s="1637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</row>
    <row r="29" spans="1:64" ht="15" customHeight="1">
      <c r="A29" s="451" t="s">
        <v>744</v>
      </c>
      <c r="B29" s="440" t="s">
        <v>178</v>
      </c>
      <c r="C29" s="440">
        <f>C21+1</f>
        <v>426</v>
      </c>
      <c r="D29" s="440" t="s">
        <v>179</v>
      </c>
      <c r="E29" s="357" t="s">
        <v>187</v>
      </c>
      <c r="F29" s="102">
        <f>F21+7</f>
        <v>45490</v>
      </c>
      <c r="G29" s="103">
        <f t="shared" si="2"/>
        <v>45491</v>
      </c>
      <c r="H29" s="281">
        <f>F29+1</f>
        <v>45491</v>
      </c>
      <c r="I29" s="1757"/>
      <c r="J29" s="1498"/>
      <c r="K29" s="1498"/>
      <c r="L29" s="1498"/>
      <c r="M29" s="1573"/>
      <c r="N29" s="1559"/>
      <c r="O29" s="1624"/>
      <c r="P29" s="1576"/>
      <c r="Q29" s="1573"/>
      <c r="R29" s="1504"/>
      <c r="S29" s="1342"/>
      <c r="T29" s="1342"/>
      <c r="U29" s="1342"/>
      <c r="V29" s="1638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</row>
    <row r="30" spans="1:64" ht="7.9" customHeight="1">
      <c r="A30" s="62"/>
      <c r="B30" s="360"/>
      <c r="C30" s="360"/>
      <c r="D30" s="361"/>
      <c r="E30" s="40"/>
      <c r="F30" s="39"/>
      <c r="G30" s="39"/>
      <c r="H30" s="39"/>
      <c r="I30" s="63"/>
      <c r="J30" s="407"/>
      <c r="K30" s="407"/>
      <c r="L30" s="406"/>
      <c r="M30" s="344"/>
      <c r="N30" s="408"/>
      <c r="O30" s="344"/>
      <c r="P30" s="344"/>
      <c r="Q30" s="408"/>
      <c r="R30" s="342"/>
      <c r="S30" s="342"/>
      <c r="T30" s="342"/>
      <c r="U30" s="342"/>
      <c r="V30" s="61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64" ht="15" customHeight="1">
      <c r="A31" s="447" t="s">
        <v>745</v>
      </c>
      <c r="B31" s="393" t="s">
        <v>168</v>
      </c>
      <c r="C31" s="393">
        <f>C23+1</f>
        <v>430</v>
      </c>
      <c r="D31" s="393" t="s">
        <v>169</v>
      </c>
      <c r="E31" s="69" t="s">
        <v>170</v>
      </c>
      <c r="F31" s="70">
        <f>F23+7</f>
        <v>45494</v>
      </c>
      <c r="G31" s="71">
        <f t="shared" ref="G31:G37" si="3">F31+1</f>
        <v>45495</v>
      </c>
      <c r="H31" s="70">
        <f>F31+4</f>
        <v>45498</v>
      </c>
      <c r="I31" s="1662" t="s">
        <v>746</v>
      </c>
      <c r="J31" s="1754" t="str">
        <f>_xlfn.ARRAYTOTEXT(J23)</f>
        <v>MA</v>
      </c>
      <c r="K31" s="1496">
        <f>K23+1</f>
        <v>428</v>
      </c>
      <c r="L31" s="1617" t="str">
        <f>_xlfn.ARRAYTOTEXT(L23)</f>
        <v>R</v>
      </c>
      <c r="M31" s="1574">
        <f>SUM(M23+7)</f>
        <v>45506</v>
      </c>
      <c r="N31" s="1571">
        <f>SUM(M31+1)</f>
        <v>45507</v>
      </c>
      <c r="O31" s="1622">
        <v>45004</v>
      </c>
      <c r="P31" s="1574">
        <v>45009</v>
      </c>
      <c r="Q31" s="1571">
        <f>SUM(N31+5)</f>
        <v>45512</v>
      </c>
      <c r="R31" s="1622">
        <f>SUM(Q31+1)</f>
        <v>45513</v>
      </c>
      <c r="S31" s="1571">
        <f>SUM(R31+1)</f>
        <v>45514</v>
      </c>
      <c r="T31" s="1571">
        <f>SUM(S31+1)</f>
        <v>45515</v>
      </c>
      <c r="U31" s="1571">
        <f>SUM(T31+3)</f>
        <v>45518</v>
      </c>
      <c r="V31" s="1636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</row>
    <row r="32" spans="1:64" ht="15" customHeight="1">
      <c r="A32" s="447" t="s">
        <v>745</v>
      </c>
      <c r="B32" s="393" t="s">
        <v>168</v>
      </c>
      <c r="C32" s="393">
        <f>C24+1</f>
        <v>430</v>
      </c>
      <c r="D32" s="393" t="s">
        <v>169</v>
      </c>
      <c r="E32" s="77" t="s">
        <v>176</v>
      </c>
      <c r="F32" s="78">
        <f>F24+7</f>
        <v>45497</v>
      </c>
      <c r="G32" s="79">
        <f t="shared" si="3"/>
        <v>45498</v>
      </c>
      <c r="H32" s="78">
        <f>F32+1</f>
        <v>45498</v>
      </c>
      <c r="I32" s="1663"/>
      <c r="J32" s="1755"/>
      <c r="K32" s="1497"/>
      <c r="L32" s="1618"/>
      <c r="M32" s="1575"/>
      <c r="N32" s="1572"/>
      <c r="O32" s="1623"/>
      <c r="P32" s="1575"/>
      <c r="Q32" s="1572"/>
      <c r="R32" s="1623"/>
      <c r="S32" s="1572"/>
      <c r="T32" s="1572"/>
      <c r="U32" s="1572"/>
      <c r="V32" s="1637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</row>
    <row r="33" spans="1:64" ht="15" customHeight="1">
      <c r="A33" s="449" t="s">
        <v>215</v>
      </c>
      <c r="B33" s="439" t="s">
        <v>178</v>
      </c>
      <c r="C33" s="439">
        <f>C25+1</f>
        <v>427</v>
      </c>
      <c r="D33" s="439" t="s">
        <v>179</v>
      </c>
      <c r="E33" s="88" t="s">
        <v>180</v>
      </c>
      <c r="F33" s="89">
        <f>F25+7</f>
        <v>45494</v>
      </c>
      <c r="G33" s="90">
        <f t="shared" si="3"/>
        <v>45495</v>
      </c>
      <c r="H33" s="89">
        <f>F33+4</f>
        <v>45498</v>
      </c>
      <c r="I33" s="1663"/>
      <c r="J33" s="1755"/>
      <c r="K33" s="1497"/>
      <c r="L33" s="1618"/>
      <c r="M33" s="1575"/>
      <c r="N33" s="1572"/>
      <c r="O33" s="1623"/>
      <c r="P33" s="1575"/>
      <c r="Q33" s="1572"/>
      <c r="R33" s="1623"/>
      <c r="S33" s="1572"/>
      <c r="T33" s="1572"/>
      <c r="U33" s="1572"/>
      <c r="V33" s="1637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64" ht="15" customHeight="1">
      <c r="A34" s="494" t="s">
        <v>747</v>
      </c>
      <c r="B34" s="393" t="s">
        <v>182</v>
      </c>
      <c r="C34" s="393">
        <f>C26+1</f>
        <v>428</v>
      </c>
      <c r="D34" s="393" t="s">
        <v>179</v>
      </c>
      <c r="E34" s="88" t="s">
        <v>180</v>
      </c>
      <c r="F34" s="89">
        <f>F26+7</f>
        <v>45495</v>
      </c>
      <c r="G34" s="90">
        <f t="shared" si="3"/>
        <v>45496</v>
      </c>
      <c r="H34" s="89">
        <f>F34+2</f>
        <v>45497</v>
      </c>
      <c r="I34" s="1663"/>
      <c r="J34" s="1755"/>
      <c r="K34" s="1497"/>
      <c r="L34" s="1618"/>
      <c r="M34" s="1575"/>
      <c r="N34" s="1572"/>
      <c r="O34" s="1623"/>
      <c r="P34" s="1575"/>
      <c r="Q34" s="1572"/>
      <c r="R34" s="1623"/>
      <c r="S34" s="1572"/>
      <c r="T34" s="1572"/>
      <c r="U34" s="1572"/>
      <c r="V34" s="1637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</row>
    <row r="35" spans="1:64" ht="15" customHeight="1">
      <c r="A35" s="449" t="s">
        <v>748</v>
      </c>
      <c r="B35" s="393" t="s">
        <v>184</v>
      </c>
      <c r="C35" s="393">
        <f>C27+1</f>
        <v>430</v>
      </c>
      <c r="D35" s="393" t="s">
        <v>169</v>
      </c>
      <c r="E35" s="333" t="s">
        <v>180</v>
      </c>
      <c r="F35" s="334">
        <f>F27+7</f>
        <v>45499</v>
      </c>
      <c r="G35" s="335">
        <f t="shared" si="3"/>
        <v>45500</v>
      </c>
      <c r="H35" s="334">
        <f>F35+2</f>
        <v>45501</v>
      </c>
      <c r="I35" s="1663"/>
      <c r="J35" s="1755"/>
      <c r="K35" s="1497"/>
      <c r="L35" s="1618"/>
      <c r="M35" s="1575"/>
      <c r="N35" s="1572"/>
      <c r="O35" s="1623"/>
      <c r="P35" s="1575"/>
      <c r="Q35" s="1572"/>
      <c r="R35" s="1623"/>
      <c r="S35" s="1572"/>
      <c r="T35" s="1572"/>
      <c r="U35" s="1572"/>
      <c r="V35" s="1637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64" ht="15" customHeight="1">
      <c r="A36" s="450" t="s">
        <v>233</v>
      </c>
      <c r="B36" s="440" t="s">
        <v>186</v>
      </c>
      <c r="C36" s="440">
        <f>C28+1</f>
        <v>430</v>
      </c>
      <c r="D36" s="440" t="s">
        <v>169</v>
      </c>
      <c r="E36" s="95" t="s">
        <v>187</v>
      </c>
      <c r="F36" s="96">
        <f>F28+7</f>
        <v>45495</v>
      </c>
      <c r="G36" s="97">
        <f t="shared" si="3"/>
        <v>45496</v>
      </c>
      <c r="H36" s="96">
        <f>F36+1</f>
        <v>45496</v>
      </c>
      <c r="I36" s="1663"/>
      <c r="J36" s="1755"/>
      <c r="K36" s="1497"/>
      <c r="L36" s="1618"/>
      <c r="M36" s="1575"/>
      <c r="N36" s="1572"/>
      <c r="O36" s="1623"/>
      <c r="P36" s="1575"/>
      <c r="Q36" s="1572"/>
      <c r="R36" s="1623"/>
      <c r="S36" s="1572"/>
      <c r="T36" s="1572"/>
      <c r="U36" s="1572"/>
      <c r="V36" s="1637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64" ht="15" customHeight="1">
      <c r="A37" s="451" t="s">
        <v>215</v>
      </c>
      <c r="B37" s="440" t="s">
        <v>178</v>
      </c>
      <c r="C37" s="440">
        <f>C29+1</f>
        <v>427</v>
      </c>
      <c r="D37" s="440" t="s">
        <v>179</v>
      </c>
      <c r="E37" s="357" t="s">
        <v>187</v>
      </c>
      <c r="F37" s="102">
        <f>F29+7</f>
        <v>45497</v>
      </c>
      <c r="G37" s="103">
        <f t="shared" si="3"/>
        <v>45498</v>
      </c>
      <c r="H37" s="102">
        <f>F37+1</f>
        <v>45498</v>
      </c>
      <c r="I37" s="1664"/>
      <c r="J37" s="1756"/>
      <c r="K37" s="1498"/>
      <c r="L37" s="1619"/>
      <c r="M37" s="1576"/>
      <c r="N37" s="1573"/>
      <c r="O37" s="1624"/>
      <c r="P37" s="1576"/>
      <c r="Q37" s="1573"/>
      <c r="R37" s="1624"/>
      <c r="S37" s="1573"/>
      <c r="T37" s="1573"/>
      <c r="U37" s="1573"/>
      <c r="V37" s="1638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</row>
    <row r="38" spans="1:64" ht="7.9" customHeight="1">
      <c r="A38" s="104"/>
      <c r="B38" s="358"/>
      <c r="C38" s="358"/>
      <c r="D38" s="359"/>
      <c r="E38" s="94"/>
      <c r="F38" s="96"/>
      <c r="G38" s="96"/>
      <c r="H38" s="96"/>
      <c r="I38" s="63"/>
      <c r="J38" s="414"/>
      <c r="K38" s="414"/>
      <c r="L38" s="406"/>
      <c r="M38" s="345"/>
      <c r="N38" s="345"/>
      <c r="O38" s="345"/>
      <c r="P38" s="345"/>
      <c r="Q38" s="345"/>
      <c r="R38" s="342"/>
      <c r="S38" s="342"/>
      <c r="T38" s="342"/>
      <c r="U38" s="342"/>
      <c r="V38" s="61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</row>
    <row r="39" spans="1:64" ht="15" customHeight="1">
      <c r="A39" s="74" t="s">
        <v>194</v>
      </c>
      <c r="B39" s="282" t="s">
        <v>168</v>
      </c>
      <c r="C39" s="282">
        <f>C31+1</f>
        <v>431</v>
      </c>
      <c r="D39" s="282" t="s">
        <v>169</v>
      </c>
      <c r="E39" s="69" t="s">
        <v>170</v>
      </c>
      <c r="F39" s="70">
        <f>F31+7</f>
        <v>45501</v>
      </c>
      <c r="G39" s="71">
        <f t="shared" ref="G39:G45" si="4">F39+1</f>
        <v>45502</v>
      </c>
      <c r="H39" s="72">
        <f>F39+4</f>
        <v>45505</v>
      </c>
      <c r="I39" s="1751" t="s">
        <v>749</v>
      </c>
      <c r="J39" s="1625" t="str">
        <f>_xlfn.ARRAYTOTEXT(J31)</f>
        <v>MA</v>
      </c>
      <c r="K39" s="1625">
        <f>K31+1</f>
        <v>429</v>
      </c>
      <c r="L39" s="1625" t="str">
        <f>_xlfn.ARRAYTOTEXT(L31)</f>
        <v>R</v>
      </c>
      <c r="M39" s="1505">
        <f>SUM(M31+7)</f>
        <v>45513</v>
      </c>
      <c r="N39" s="1505">
        <f>SUM(M39+1)</f>
        <v>45514</v>
      </c>
      <c r="O39" s="1505">
        <v>45004</v>
      </c>
      <c r="P39" s="1505">
        <v>45009</v>
      </c>
      <c r="Q39" s="1505">
        <f>SUM(N39+5)</f>
        <v>45519</v>
      </c>
      <c r="R39" s="1340">
        <f>SUM(Q39+1)</f>
        <v>45520</v>
      </c>
      <c r="S39" s="1340">
        <f>SUM(R39+1)</f>
        <v>45521</v>
      </c>
      <c r="T39" s="1340">
        <f>SUM(S39+1)</f>
        <v>45522</v>
      </c>
      <c r="U39" s="1340">
        <f>SUM(T39+3)</f>
        <v>45525</v>
      </c>
      <c r="V39" s="1636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</row>
    <row r="40" spans="1:64" ht="15" customHeight="1">
      <c r="A40" s="331" t="s">
        <v>194</v>
      </c>
      <c r="B40" s="282" t="s">
        <v>168</v>
      </c>
      <c r="C40" s="282">
        <f>C32+1</f>
        <v>431</v>
      </c>
      <c r="D40" s="282" t="s">
        <v>169</v>
      </c>
      <c r="E40" s="77" t="s">
        <v>176</v>
      </c>
      <c r="F40" s="78">
        <f>F32+7</f>
        <v>45504</v>
      </c>
      <c r="G40" s="79">
        <f t="shared" si="4"/>
        <v>45505</v>
      </c>
      <c r="H40" s="80">
        <f>F40+1</f>
        <v>45505</v>
      </c>
      <c r="I40" s="1752"/>
      <c r="J40" s="1626"/>
      <c r="K40" s="1626"/>
      <c r="L40" s="1626"/>
      <c r="M40" s="1506"/>
      <c r="N40" s="1506"/>
      <c r="O40" s="1506"/>
      <c r="P40" s="1506"/>
      <c r="Q40" s="1506"/>
      <c r="R40" s="1341"/>
      <c r="S40" s="1341"/>
      <c r="T40" s="1341"/>
      <c r="U40" s="1341"/>
      <c r="V40" s="1637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</row>
    <row r="41" spans="1:64" ht="15" customHeight="1">
      <c r="A41" s="84" t="s">
        <v>221</v>
      </c>
      <c r="B41" s="439" t="s">
        <v>178</v>
      </c>
      <c r="C41" s="439">
        <f>C33+1</f>
        <v>428</v>
      </c>
      <c r="D41" s="439" t="s">
        <v>179</v>
      </c>
      <c r="E41" s="88" t="s">
        <v>180</v>
      </c>
      <c r="F41" s="89">
        <f>F33+7</f>
        <v>45501</v>
      </c>
      <c r="G41" s="90">
        <f t="shared" si="4"/>
        <v>45502</v>
      </c>
      <c r="H41" s="91">
        <f>F41+4</f>
        <v>45505</v>
      </c>
      <c r="I41" s="1752"/>
      <c r="J41" s="1626"/>
      <c r="K41" s="1626"/>
      <c r="L41" s="1626"/>
      <c r="M41" s="1506"/>
      <c r="N41" s="1506"/>
      <c r="O41" s="1506"/>
      <c r="P41" s="1506"/>
      <c r="Q41" s="1506"/>
      <c r="R41" s="1341"/>
      <c r="S41" s="1341"/>
      <c r="T41" s="1341"/>
      <c r="U41" s="1341"/>
      <c r="V41" s="1637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</row>
    <row r="42" spans="1:64" ht="15" customHeight="1">
      <c r="A42" s="717" t="s">
        <v>750</v>
      </c>
      <c r="B42" s="393" t="s">
        <v>182</v>
      </c>
      <c r="C42" s="393">
        <f>C34+1</f>
        <v>429</v>
      </c>
      <c r="D42" s="393" t="s">
        <v>179</v>
      </c>
      <c r="E42" s="333" t="s">
        <v>180</v>
      </c>
      <c r="F42" s="334">
        <f>F34+7</f>
        <v>45502</v>
      </c>
      <c r="G42" s="335">
        <f t="shared" si="4"/>
        <v>45503</v>
      </c>
      <c r="H42" s="336">
        <f>F42+2</f>
        <v>45504</v>
      </c>
      <c r="I42" s="1752"/>
      <c r="J42" s="1626"/>
      <c r="K42" s="1626"/>
      <c r="L42" s="1626"/>
      <c r="M42" s="1506"/>
      <c r="N42" s="1506"/>
      <c r="O42" s="1506"/>
      <c r="P42" s="1506"/>
      <c r="Q42" s="1506"/>
      <c r="R42" s="1341"/>
      <c r="S42" s="1341"/>
      <c r="T42" s="1341"/>
      <c r="U42" s="1341"/>
      <c r="V42" s="1637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</row>
    <row r="43" spans="1:64" ht="15" customHeight="1">
      <c r="A43" s="2218" t="s">
        <v>751</v>
      </c>
      <c r="B43" s="439" t="s">
        <v>184</v>
      </c>
      <c r="C43" s="439">
        <f>C35+1</f>
        <v>431</v>
      </c>
      <c r="D43" s="439" t="s">
        <v>179</v>
      </c>
      <c r="E43" s="88" t="s">
        <v>180</v>
      </c>
      <c r="F43" s="89">
        <f>F35+7</f>
        <v>45506</v>
      </c>
      <c r="G43" s="90">
        <f t="shared" si="4"/>
        <v>45507</v>
      </c>
      <c r="H43" s="89">
        <f>F43+2</f>
        <v>45508</v>
      </c>
      <c r="I43" s="1752"/>
      <c r="J43" s="1626"/>
      <c r="K43" s="1626"/>
      <c r="L43" s="1626"/>
      <c r="M43" s="1506"/>
      <c r="N43" s="1506"/>
      <c r="O43" s="1506"/>
      <c r="P43" s="1506"/>
      <c r="Q43" s="1506"/>
      <c r="R43" s="1341"/>
      <c r="S43" s="1341"/>
      <c r="T43" s="1341"/>
      <c r="U43" s="1341"/>
      <c r="V43" s="1637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</row>
    <row r="44" spans="1:64" ht="15" customHeight="1">
      <c r="A44" s="104" t="s">
        <v>583</v>
      </c>
      <c r="B44" s="440" t="s">
        <v>186</v>
      </c>
      <c r="C44" s="440">
        <f>C36+1</f>
        <v>431</v>
      </c>
      <c r="D44" s="440" t="s">
        <v>169</v>
      </c>
      <c r="E44" s="95" t="s">
        <v>187</v>
      </c>
      <c r="F44" s="96">
        <f>F36+7</f>
        <v>45502</v>
      </c>
      <c r="G44" s="97">
        <f t="shared" si="4"/>
        <v>45503</v>
      </c>
      <c r="H44" s="98">
        <f>F44+1</f>
        <v>45503</v>
      </c>
      <c r="I44" s="1752"/>
      <c r="J44" s="1626"/>
      <c r="K44" s="1626"/>
      <c r="L44" s="1626"/>
      <c r="M44" s="1506"/>
      <c r="N44" s="1506"/>
      <c r="O44" s="1506"/>
      <c r="P44" s="1506"/>
      <c r="Q44" s="1506"/>
      <c r="R44" s="1341"/>
      <c r="S44" s="1341"/>
      <c r="T44" s="1341"/>
      <c r="U44" s="1341"/>
      <c r="V44" s="1637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</row>
    <row r="45" spans="1:64" ht="15" customHeight="1">
      <c r="A45" s="356" t="s">
        <v>177</v>
      </c>
      <c r="B45" s="440" t="s">
        <v>178</v>
      </c>
      <c r="C45" s="440">
        <f>C37+1</f>
        <v>428</v>
      </c>
      <c r="D45" s="440" t="s">
        <v>179</v>
      </c>
      <c r="E45" s="357" t="s">
        <v>187</v>
      </c>
      <c r="F45" s="102">
        <f>F37+7</f>
        <v>45504</v>
      </c>
      <c r="G45" s="103">
        <f t="shared" si="4"/>
        <v>45505</v>
      </c>
      <c r="H45" s="281">
        <f>F45+1</f>
        <v>45505</v>
      </c>
      <c r="I45" s="1753"/>
      <c r="J45" s="1627"/>
      <c r="K45" s="1627"/>
      <c r="L45" s="1627"/>
      <c r="M45" s="1507"/>
      <c r="N45" s="1507"/>
      <c r="O45" s="1507"/>
      <c r="P45" s="1507"/>
      <c r="Q45" s="1507"/>
      <c r="R45" s="1342"/>
      <c r="S45" s="1342"/>
      <c r="T45" s="1342"/>
      <c r="U45" s="1342"/>
      <c r="V45" s="1638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</row>
    <row r="46" spans="1:64" ht="7.9" customHeight="1">
      <c r="A46" s="62"/>
      <c r="B46" s="39"/>
      <c r="C46" s="39"/>
      <c r="D46" s="40"/>
      <c r="E46" s="40"/>
      <c r="F46" s="39"/>
      <c r="G46" s="39"/>
      <c r="H46" s="39"/>
      <c r="I46" s="63"/>
      <c r="J46" s="341"/>
      <c r="K46" s="341"/>
      <c r="L46" s="405"/>
      <c r="M46" s="344"/>
      <c r="N46" s="342"/>
      <c r="O46" s="342"/>
      <c r="P46" s="342"/>
      <c r="Q46" s="344"/>
      <c r="R46" s="342"/>
      <c r="S46" s="342"/>
      <c r="T46" s="342"/>
      <c r="U46" s="342"/>
      <c r="V46" s="61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</row>
    <row r="47" spans="1:64" ht="15" customHeight="1">
      <c r="A47" s="447" t="s">
        <v>371</v>
      </c>
      <c r="B47" s="282" t="s">
        <v>168</v>
      </c>
      <c r="C47" s="282">
        <f>C39+1</f>
        <v>432</v>
      </c>
      <c r="D47" s="282" t="s">
        <v>169</v>
      </c>
      <c r="E47" s="69" t="s">
        <v>170</v>
      </c>
      <c r="F47" s="70">
        <f>F39+7</f>
        <v>45508</v>
      </c>
      <c r="G47" s="71">
        <f t="shared" ref="G47:G53" si="5">F47+1</f>
        <v>45509</v>
      </c>
      <c r="H47" s="72">
        <f>F47+4</f>
        <v>45512</v>
      </c>
      <c r="I47" s="1330" t="s">
        <v>752</v>
      </c>
      <c r="J47" s="1346" t="s">
        <v>736</v>
      </c>
      <c r="K47" s="1346">
        <f>K39+1</f>
        <v>430</v>
      </c>
      <c r="L47" s="1346" t="s">
        <v>169</v>
      </c>
      <c r="M47" s="1340">
        <f>SUM(M39+7)</f>
        <v>45520</v>
      </c>
      <c r="N47" s="1502">
        <f>SUM(M47+1)</f>
        <v>45521</v>
      </c>
      <c r="O47" s="1340">
        <v>45004</v>
      </c>
      <c r="P47" s="1508">
        <v>45009</v>
      </c>
      <c r="Q47" s="1340">
        <f>SUM(N47+5)</f>
        <v>45526</v>
      </c>
      <c r="R47" s="1502">
        <f>SUM(Q47+1)</f>
        <v>45527</v>
      </c>
      <c r="S47" s="1340">
        <f>SUM(R47+1)</f>
        <v>45528</v>
      </c>
      <c r="T47" s="1340">
        <f>SUM(S47+1)</f>
        <v>45529</v>
      </c>
      <c r="U47" s="1340">
        <f>SUM(T47+3)</f>
        <v>45532</v>
      </c>
      <c r="V47" s="1639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</row>
    <row r="48" spans="1:64" ht="15" customHeight="1">
      <c r="A48" s="448" t="s">
        <v>371</v>
      </c>
      <c r="B48" s="282" t="s">
        <v>168</v>
      </c>
      <c r="C48" s="282">
        <f>C40+1</f>
        <v>432</v>
      </c>
      <c r="D48" s="282" t="s">
        <v>169</v>
      </c>
      <c r="E48" s="77" t="s">
        <v>176</v>
      </c>
      <c r="F48" s="78">
        <f>F40+7</f>
        <v>45511</v>
      </c>
      <c r="G48" s="79">
        <f t="shared" si="5"/>
        <v>45512</v>
      </c>
      <c r="H48" s="80">
        <f>F48+1</f>
        <v>45512</v>
      </c>
      <c r="I48" s="1331"/>
      <c r="J48" s="1347"/>
      <c r="K48" s="1347"/>
      <c r="L48" s="1347"/>
      <c r="M48" s="1341"/>
      <c r="N48" s="1503"/>
      <c r="O48" s="1341"/>
      <c r="P48" s="1509"/>
      <c r="Q48" s="1341"/>
      <c r="R48" s="1503"/>
      <c r="S48" s="1341"/>
      <c r="T48" s="1341"/>
      <c r="U48" s="1341"/>
      <c r="V48" s="1640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</row>
    <row r="49" spans="1:64" ht="15" customHeight="1">
      <c r="A49" s="449" t="s">
        <v>221</v>
      </c>
      <c r="B49" s="629" t="s">
        <v>178</v>
      </c>
      <c r="C49" s="629">
        <f>C41+1</f>
        <v>429</v>
      </c>
      <c r="D49" s="629" t="s">
        <v>179</v>
      </c>
      <c r="E49" s="88" t="s">
        <v>180</v>
      </c>
      <c r="F49" s="89">
        <f>F41+7</f>
        <v>45508</v>
      </c>
      <c r="G49" s="90">
        <f t="shared" si="5"/>
        <v>45509</v>
      </c>
      <c r="H49" s="91">
        <f>F49+4</f>
        <v>45512</v>
      </c>
      <c r="I49" s="1331"/>
      <c r="J49" s="1347"/>
      <c r="K49" s="1347"/>
      <c r="L49" s="1347"/>
      <c r="M49" s="1341"/>
      <c r="N49" s="1503"/>
      <c r="O49" s="1341"/>
      <c r="P49" s="1509"/>
      <c r="Q49" s="1341"/>
      <c r="R49" s="1503"/>
      <c r="S49" s="1341"/>
      <c r="T49" s="1341"/>
      <c r="U49" s="1341"/>
      <c r="V49" s="1640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</row>
    <row r="50" spans="1:64" ht="15" customHeight="1">
      <c r="A50" s="494" t="s">
        <v>610</v>
      </c>
      <c r="B50" s="439" t="s">
        <v>182</v>
      </c>
      <c r="C50" s="439">
        <f>C42+1</f>
        <v>430</v>
      </c>
      <c r="D50" s="439" t="s">
        <v>179</v>
      </c>
      <c r="E50" s="88" t="s">
        <v>180</v>
      </c>
      <c r="F50" s="89">
        <f>F42+7</f>
        <v>45509</v>
      </c>
      <c r="G50" s="90">
        <f t="shared" si="5"/>
        <v>45510</v>
      </c>
      <c r="H50" s="91">
        <f>F50+2</f>
        <v>45511</v>
      </c>
      <c r="I50" s="1331"/>
      <c r="J50" s="1347"/>
      <c r="K50" s="1347"/>
      <c r="L50" s="1347"/>
      <c r="M50" s="1341"/>
      <c r="N50" s="1503"/>
      <c r="O50" s="1341"/>
      <c r="P50" s="1509"/>
      <c r="Q50" s="1341"/>
      <c r="R50" s="1503"/>
      <c r="S50" s="1341"/>
      <c r="T50" s="1341"/>
      <c r="U50" s="1341"/>
      <c r="V50" s="1640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</row>
    <row r="51" spans="1:64" ht="15" customHeight="1">
      <c r="A51" s="449" t="s">
        <v>230</v>
      </c>
      <c r="B51" s="439" t="s">
        <v>184</v>
      </c>
      <c r="C51" s="439">
        <f>C43+1</f>
        <v>432</v>
      </c>
      <c r="D51" s="439" t="s">
        <v>169</v>
      </c>
      <c r="E51" s="88" t="s">
        <v>180</v>
      </c>
      <c r="F51" s="89">
        <f>F43+7</f>
        <v>45513</v>
      </c>
      <c r="G51" s="90">
        <f>F51+1</f>
        <v>45514</v>
      </c>
      <c r="H51" s="89">
        <f>F51+2</f>
        <v>45515</v>
      </c>
      <c r="I51" s="1331"/>
      <c r="J51" s="1347"/>
      <c r="K51" s="1347"/>
      <c r="L51" s="1347"/>
      <c r="M51" s="1341"/>
      <c r="N51" s="1503"/>
      <c r="O51" s="1341"/>
      <c r="P51" s="1509"/>
      <c r="Q51" s="1341"/>
      <c r="R51" s="1503"/>
      <c r="S51" s="1341"/>
      <c r="T51" s="1341"/>
      <c r="U51" s="1341"/>
      <c r="V51" s="1640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</row>
    <row r="52" spans="1:64" ht="15" customHeight="1">
      <c r="A52" s="450" t="s">
        <v>193</v>
      </c>
      <c r="B52" s="440" t="s">
        <v>186</v>
      </c>
      <c r="C52" s="440">
        <f>C44+1</f>
        <v>432</v>
      </c>
      <c r="D52" s="440" t="s">
        <v>169</v>
      </c>
      <c r="E52" s="95" t="s">
        <v>187</v>
      </c>
      <c r="F52" s="96">
        <f>F44+7</f>
        <v>45509</v>
      </c>
      <c r="G52" s="97">
        <f t="shared" si="5"/>
        <v>45510</v>
      </c>
      <c r="H52" s="98">
        <f>F52+1</f>
        <v>45510</v>
      </c>
      <c r="I52" s="1331"/>
      <c r="J52" s="1347"/>
      <c r="K52" s="1347"/>
      <c r="L52" s="1347"/>
      <c r="M52" s="1341"/>
      <c r="N52" s="1503"/>
      <c r="O52" s="1341"/>
      <c r="P52" s="1509"/>
      <c r="Q52" s="1341"/>
      <c r="R52" s="1503"/>
      <c r="S52" s="1341"/>
      <c r="T52" s="1341"/>
      <c r="U52" s="1341"/>
      <c r="V52" s="1640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</row>
    <row r="53" spans="1:64" ht="15" customHeight="1">
      <c r="A53" s="451" t="s">
        <v>221</v>
      </c>
      <c r="B53" s="629" t="s">
        <v>178</v>
      </c>
      <c r="C53" s="629">
        <f>C45+1</f>
        <v>429</v>
      </c>
      <c r="D53" s="629" t="s">
        <v>179</v>
      </c>
      <c r="E53" s="101" t="s">
        <v>187</v>
      </c>
      <c r="F53" s="102">
        <f>F45+7</f>
        <v>45511</v>
      </c>
      <c r="G53" s="103">
        <f t="shared" si="5"/>
        <v>45512</v>
      </c>
      <c r="H53" s="281">
        <f>F53+1</f>
        <v>45512</v>
      </c>
      <c r="I53" s="1332"/>
      <c r="J53" s="1348"/>
      <c r="K53" s="1348"/>
      <c r="L53" s="1348"/>
      <c r="M53" s="1342"/>
      <c r="N53" s="1504"/>
      <c r="O53" s="1342"/>
      <c r="P53" s="1510"/>
      <c r="Q53" s="1342"/>
      <c r="R53" s="1504"/>
      <c r="S53" s="1342"/>
      <c r="T53" s="1342"/>
      <c r="U53" s="1342"/>
      <c r="V53" s="1641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</row>
    <row r="54" spans="1:64" ht="7.9" customHeight="1">
      <c r="A54" s="62"/>
      <c r="B54" s="39"/>
      <c r="C54" s="39"/>
      <c r="D54" s="40"/>
      <c r="E54" s="40"/>
      <c r="F54" s="39"/>
      <c r="G54" s="39"/>
      <c r="H54" s="39"/>
      <c r="I54" s="63"/>
      <c r="J54" s="341"/>
      <c r="K54" s="341"/>
      <c r="L54" s="406"/>
      <c r="M54" s="345"/>
      <c r="N54" s="342"/>
      <c r="O54" s="342"/>
      <c r="P54" s="342"/>
      <c r="Q54" s="345"/>
      <c r="R54" s="342"/>
      <c r="S54" s="342"/>
      <c r="T54" s="342"/>
      <c r="U54" s="342"/>
      <c r="V54" s="61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</row>
    <row r="55" spans="1:64" ht="15" customHeight="1">
      <c r="A55" s="447" t="s">
        <v>175</v>
      </c>
      <c r="B55" s="282" t="s">
        <v>168</v>
      </c>
      <c r="C55" s="282">
        <f>C47+1</f>
        <v>433</v>
      </c>
      <c r="D55" s="282" t="s">
        <v>169</v>
      </c>
      <c r="E55" s="69" t="s">
        <v>170</v>
      </c>
      <c r="F55" s="70">
        <f>F47+7</f>
        <v>45515</v>
      </c>
      <c r="G55" s="71">
        <f>F55+1</f>
        <v>45516</v>
      </c>
      <c r="H55" s="72">
        <f>F55+4</f>
        <v>45519</v>
      </c>
      <c r="I55" s="1330" t="s">
        <v>753</v>
      </c>
      <c r="J55" s="1346" t="s">
        <v>736</v>
      </c>
      <c r="K55" s="1346">
        <f>SUM(K47+1)</f>
        <v>431</v>
      </c>
      <c r="L55" s="1346" t="s">
        <v>169</v>
      </c>
      <c r="M55" s="1340">
        <f>SUM(M47+7)</f>
        <v>45527</v>
      </c>
      <c r="N55" s="1340">
        <f>SUM(M55+1)</f>
        <v>45528</v>
      </c>
      <c r="O55" s="1340">
        <v>45004</v>
      </c>
      <c r="P55" s="1340">
        <v>45009</v>
      </c>
      <c r="Q55" s="1340">
        <f>SUM(N55+5)</f>
        <v>45533</v>
      </c>
      <c r="R55" s="1340">
        <f>SUM(Q55+1)</f>
        <v>45534</v>
      </c>
      <c r="S55" s="1340">
        <f>SUM(R55+1)</f>
        <v>45535</v>
      </c>
      <c r="T55" s="1340">
        <f>SUM(S55+1)</f>
        <v>45536</v>
      </c>
      <c r="U55" s="1340">
        <f>SUM(T55+3)</f>
        <v>45539</v>
      </c>
      <c r="V55" s="1639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</row>
    <row r="56" spans="1:64" ht="15" customHeight="1">
      <c r="A56" s="448" t="s">
        <v>175</v>
      </c>
      <c r="B56" s="282" t="s">
        <v>168</v>
      </c>
      <c r="C56" s="282">
        <f>C48+1</f>
        <v>433</v>
      </c>
      <c r="D56" s="282" t="s">
        <v>169</v>
      </c>
      <c r="E56" s="77" t="s">
        <v>176</v>
      </c>
      <c r="F56" s="78">
        <f>F48+7</f>
        <v>45518</v>
      </c>
      <c r="G56" s="79">
        <f>F56</f>
        <v>45518</v>
      </c>
      <c r="H56" s="80">
        <f>F56+1</f>
        <v>45519</v>
      </c>
      <c r="I56" s="1331"/>
      <c r="J56" s="1347"/>
      <c r="K56" s="1347"/>
      <c r="L56" s="1347"/>
      <c r="M56" s="1341"/>
      <c r="N56" s="1341"/>
      <c r="O56" s="1341"/>
      <c r="P56" s="1341"/>
      <c r="Q56" s="1341"/>
      <c r="R56" s="1341"/>
      <c r="S56" s="1341"/>
      <c r="T56" s="1341"/>
      <c r="U56" s="1341"/>
      <c r="V56" s="1640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</row>
    <row r="57" spans="1:64" ht="15" customHeight="1">
      <c r="A57" s="449" t="s">
        <v>589</v>
      </c>
      <c r="B57" s="439" t="s">
        <v>178</v>
      </c>
      <c r="C57" s="439">
        <f>C49+1</f>
        <v>430</v>
      </c>
      <c r="D57" s="439" t="s">
        <v>179</v>
      </c>
      <c r="E57" s="88" t="s">
        <v>180</v>
      </c>
      <c r="F57" s="89">
        <f>F49+7</f>
        <v>45515</v>
      </c>
      <c r="G57" s="90">
        <f>F57+1</f>
        <v>45516</v>
      </c>
      <c r="H57" s="91">
        <f>F57+4</f>
        <v>45519</v>
      </c>
      <c r="I57" s="1331"/>
      <c r="J57" s="1347"/>
      <c r="K57" s="1347"/>
      <c r="L57" s="1347"/>
      <c r="M57" s="1341"/>
      <c r="N57" s="1341"/>
      <c r="O57" s="1341"/>
      <c r="P57" s="1341"/>
      <c r="Q57" s="1341"/>
      <c r="R57" s="1341"/>
      <c r="S57" s="1341"/>
      <c r="T57" s="1341"/>
      <c r="U57" s="1341"/>
      <c r="V57" s="1640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</row>
    <row r="58" spans="1:64" ht="15" customHeight="1">
      <c r="A58" s="494" t="s">
        <v>608</v>
      </c>
      <c r="B58" s="439" t="s">
        <v>182</v>
      </c>
      <c r="C58" s="439">
        <f>C50+1</f>
        <v>431</v>
      </c>
      <c r="D58" s="439" t="s">
        <v>179</v>
      </c>
      <c r="E58" s="88" t="s">
        <v>180</v>
      </c>
      <c r="F58" s="89">
        <f>F50+7</f>
        <v>45516</v>
      </c>
      <c r="G58" s="90">
        <f>F58+1</f>
        <v>45517</v>
      </c>
      <c r="H58" s="91">
        <f>F58+2</f>
        <v>45518</v>
      </c>
      <c r="I58" s="1331"/>
      <c r="J58" s="1347"/>
      <c r="K58" s="1347"/>
      <c r="L58" s="1347"/>
      <c r="M58" s="1341"/>
      <c r="N58" s="1341"/>
      <c r="O58" s="1341"/>
      <c r="P58" s="1341"/>
      <c r="Q58" s="1341"/>
      <c r="R58" s="1341"/>
      <c r="S58" s="1341"/>
      <c r="T58" s="1341"/>
      <c r="U58" s="1341"/>
      <c r="V58" s="1640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</row>
    <row r="59" spans="1:64" ht="15" customHeight="1">
      <c r="A59" s="449" t="s">
        <v>512</v>
      </c>
      <c r="B59" s="439" t="s">
        <v>184</v>
      </c>
      <c r="C59" s="439">
        <f>C51+1</f>
        <v>433</v>
      </c>
      <c r="D59" s="439" t="s">
        <v>169</v>
      </c>
      <c r="E59" s="88" t="s">
        <v>180</v>
      </c>
      <c r="F59" s="89">
        <f>F51+7</f>
        <v>45520</v>
      </c>
      <c r="G59" s="90">
        <f>F59+1</f>
        <v>45521</v>
      </c>
      <c r="H59" s="89">
        <f>F59+2</f>
        <v>45522</v>
      </c>
      <c r="I59" s="1331"/>
      <c r="J59" s="1347"/>
      <c r="K59" s="1347"/>
      <c r="L59" s="1347"/>
      <c r="M59" s="1341"/>
      <c r="N59" s="1341"/>
      <c r="O59" s="1341"/>
      <c r="P59" s="1341"/>
      <c r="Q59" s="1341"/>
      <c r="R59" s="1341"/>
      <c r="S59" s="1341"/>
      <c r="T59" s="1341"/>
      <c r="U59" s="1341"/>
      <c r="V59" s="1640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</row>
    <row r="60" spans="1:64" ht="15" customHeight="1">
      <c r="A60" s="450" t="s">
        <v>185</v>
      </c>
      <c r="B60" s="440" t="s">
        <v>186</v>
      </c>
      <c r="C60" s="440">
        <f>C52+1</f>
        <v>433</v>
      </c>
      <c r="D60" s="440" t="s">
        <v>169</v>
      </c>
      <c r="E60" s="95" t="s">
        <v>187</v>
      </c>
      <c r="F60" s="96">
        <f>F52+7</f>
        <v>45516</v>
      </c>
      <c r="G60" s="97">
        <f>F60+1</f>
        <v>45517</v>
      </c>
      <c r="H60" s="98">
        <f>F60+1</f>
        <v>45517</v>
      </c>
      <c r="I60" s="1331"/>
      <c r="J60" s="1347"/>
      <c r="K60" s="1347"/>
      <c r="L60" s="1347"/>
      <c r="M60" s="1341"/>
      <c r="N60" s="1341"/>
      <c r="O60" s="1341"/>
      <c r="P60" s="1341"/>
      <c r="Q60" s="1341"/>
      <c r="R60" s="1341"/>
      <c r="S60" s="1341"/>
      <c r="T60" s="1341"/>
      <c r="U60" s="1341"/>
      <c r="V60" s="1640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</row>
    <row r="61" spans="1:64" ht="15" customHeight="1">
      <c r="A61" s="451" t="s">
        <v>589</v>
      </c>
      <c r="B61" s="440" t="s">
        <v>178</v>
      </c>
      <c r="C61" s="440">
        <f>C53+1</f>
        <v>430</v>
      </c>
      <c r="D61" s="440" t="s">
        <v>179</v>
      </c>
      <c r="E61" s="101" t="s">
        <v>187</v>
      </c>
      <c r="F61" s="102">
        <f>F53+7</f>
        <v>45518</v>
      </c>
      <c r="G61" s="103">
        <f t="shared" ref="G61" si="6">F61+1</f>
        <v>45519</v>
      </c>
      <c r="H61" s="281">
        <f>F61+1</f>
        <v>45519</v>
      </c>
      <c r="I61" s="1332"/>
      <c r="J61" s="1348"/>
      <c r="K61" s="1348"/>
      <c r="L61" s="1348"/>
      <c r="M61" s="1342"/>
      <c r="N61" s="1342"/>
      <c r="O61" s="1342"/>
      <c r="P61" s="1342"/>
      <c r="Q61" s="1342"/>
      <c r="R61" s="1342"/>
      <c r="S61" s="1342"/>
      <c r="T61" s="1342"/>
      <c r="U61" s="1342"/>
      <c r="V61" s="1641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</row>
    <row r="62" spans="1:64" ht="7.9" customHeight="1">
      <c r="A62" s="62"/>
      <c r="B62" s="39"/>
      <c r="C62" s="39"/>
      <c r="D62" s="40"/>
      <c r="E62" s="40"/>
      <c r="F62" s="39"/>
      <c r="G62" s="39"/>
      <c r="H62" s="39"/>
      <c r="I62" s="63"/>
      <c r="J62" s="341"/>
      <c r="K62" s="341"/>
      <c r="L62" s="343"/>
      <c r="M62" s="342"/>
      <c r="N62" s="342"/>
      <c r="O62" s="342"/>
      <c r="P62" s="342"/>
      <c r="Q62" s="342"/>
      <c r="R62" s="342"/>
      <c r="S62" s="342"/>
      <c r="T62" s="342"/>
      <c r="U62" s="342"/>
      <c r="V62" s="61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</row>
    <row r="63" spans="1:64" ht="15" customHeight="1">
      <c r="A63" s="447" t="s">
        <v>592</v>
      </c>
      <c r="B63" s="282" t="s">
        <v>168</v>
      </c>
      <c r="C63" s="282">
        <f>C55+1</f>
        <v>434</v>
      </c>
      <c r="D63" s="282" t="s">
        <v>169</v>
      </c>
      <c r="E63" s="69" t="s">
        <v>170</v>
      </c>
      <c r="F63" s="70">
        <f>F55+7</f>
        <v>45522</v>
      </c>
      <c r="G63" s="71">
        <f>F63+1</f>
        <v>45523</v>
      </c>
      <c r="H63" s="72">
        <f>F63+4</f>
        <v>45526</v>
      </c>
      <c r="I63" s="1526" t="s">
        <v>754</v>
      </c>
      <c r="J63" s="1496" t="str">
        <f>_xlfn.ARRAYTOTEXT(J55)</f>
        <v>MA</v>
      </c>
      <c r="K63" s="1496">
        <f>SUM(K55,1)</f>
        <v>432</v>
      </c>
      <c r="L63" s="1496" t="str">
        <f>_xlfn.ARRAYTOTEXT(L55)</f>
        <v>R</v>
      </c>
      <c r="M63" s="1571">
        <f>SUM(M55+7)</f>
        <v>45534</v>
      </c>
      <c r="N63" s="1571">
        <f>SUM(M63+1)</f>
        <v>45535</v>
      </c>
      <c r="O63" s="1571">
        <v>45004</v>
      </c>
      <c r="P63" s="1571">
        <v>45009</v>
      </c>
      <c r="Q63" s="1571">
        <f>SUM(N63+5)</f>
        <v>45540</v>
      </c>
      <c r="R63" s="1340">
        <f>SUM(Q63+1)</f>
        <v>45541</v>
      </c>
      <c r="S63" s="1340">
        <f>SUM(R63+1)</f>
        <v>45542</v>
      </c>
      <c r="T63" s="1340">
        <f>SUM(S63+1)</f>
        <v>45543</v>
      </c>
      <c r="U63" s="1340">
        <f>SUM(T63+3)</f>
        <v>45546</v>
      </c>
      <c r="V63" s="1639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</row>
    <row r="64" spans="1:64" ht="15" customHeight="1">
      <c r="A64" s="448" t="s">
        <v>592</v>
      </c>
      <c r="B64" s="282" t="s">
        <v>168</v>
      </c>
      <c r="C64" s="282">
        <f>C56+1</f>
        <v>434</v>
      </c>
      <c r="D64" s="282" t="s">
        <v>169</v>
      </c>
      <c r="E64" s="77" t="s">
        <v>176</v>
      </c>
      <c r="F64" s="78">
        <f>F56+7</f>
        <v>45525</v>
      </c>
      <c r="G64" s="79">
        <f>F64</f>
        <v>45525</v>
      </c>
      <c r="H64" s="80">
        <f>F64+1</f>
        <v>45526</v>
      </c>
      <c r="I64" s="1527"/>
      <c r="J64" s="1497"/>
      <c r="K64" s="1497"/>
      <c r="L64" s="1497"/>
      <c r="M64" s="1572"/>
      <c r="N64" s="1572"/>
      <c r="O64" s="1572"/>
      <c r="P64" s="1572"/>
      <c r="Q64" s="1572"/>
      <c r="R64" s="1341"/>
      <c r="S64" s="1341"/>
      <c r="T64" s="1341"/>
      <c r="U64" s="1341"/>
      <c r="V64" s="1640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</row>
    <row r="65" spans="1:64" ht="15" customHeight="1">
      <c r="A65" s="449" t="s">
        <v>196</v>
      </c>
      <c r="B65" s="439" t="s">
        <v>178</v>
      </c>
      <c r="C65" s="439">
        <f>C57+1</f>
        <v>431</v>
      </c>
      <c r="D65" s="439" t="s">
        <v>179</v>
      </c>
      <c r="E65" s="88" t="s">
        <v>180</v>
      </c>
      <c r="F65" s="89">
        <f>F57+7</f>
        <v>45522</v>
      </c>
      <c r="G65" s="90">
        <f>F65+1</f>
        <v>45523</v>
      </c>
      <c r="H65" s="91">
        <f>F65+4</f>
        <v>45526</v>
      </c>
      <c r="I65" s="1527"/>
      <c r="J65" s="1497"/>
      <c r="K65" s="1497"/>
      <c r="L65" s="1497"/>
      <c r="M65" s="1572"/>
      <c r="N65" s="1572"/>
      <c r="O65" s="1572"/>
      <c r="P65" s="1572"/>
      <c r="Q65" s="1572"/>
      <c r="R65" s="1341"/>
      <c r="S65" s="1341"/>
      <c r="T65" s="1341"/>
      <c r="U65" s="1341"/>
      <c r="V65" s="1640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</row>
    <row r="66" spans="1:64" ht="15" customHeight="1">
      <c r="A66" s="494" t="s">
        <v>614</v>
      </c>
      <c r="B66" s="439" t="s">
        <v>182</v>
      </c>
      <c r="C66" s="439">
        <f>C58+1</f>
        <v>432</v>
      </c>
      <c r="D66" s="439" t="s">
        <v>179</v>
      </c>
      <c r="E66" s="88" t="s">
        <v>180</v>
      </c>
      <c r="F66" s="89">
        <f>F58+7</f>
        <v>45523</v>
      </c>
      <c r="G66" s="90">
        <f>F66+1</f>
        <v>45524</v>
      </c>
      <c r="H66" s="91">
        <f>F66+2</f>
        <v>45525</v>
      </c>
      <c r="I66" s="1527"/>
      <c r="J66" s="1497"/>
      <c r="K66" s="1497"/>
      <c r="L66" s="1497"/>
      <c r="M66" s="1572"/>
      <c r="N66" s="1572"/>
      <c r="O66" s="1572"/>
      <c r="P66" s="1572"/>
      <c r="Q66" s="1572"/>
      <c r="R66" s="1341"/>
      <c r="S66" s="1341"/>
      <c r="T66" s="1341"/>
      <c r="U66" s="1341"/>
      <c r="V66" s="1640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</row>
    <row r="67" spans="1:64" ht="15" customHeight="1">
      <c r="A67" s="449" t="s">
        <v>188</v>
      </c>
      <c r="B67" s="439" t="s">
        <v>184</v>
      </c>
      <c r="C67" s="439">
        <f>C59+1</f>
        <v>434</v>
      </c>
      <c r="D67" s="439" t="s">
        <v>169</v>
      </c>
      <c r="E67" s="88" t="s">
        <v>180</v>
      </c>
      <c r="F67" s="89">
        <f>F59+7</f>
        <v>45527</v>
      </c>
      <c r="G67" s="90">
        <f>F67+1</f>
        <v>45528</v>
      </c>
      <c r="H67" s="89">
        <f>F67+2</f>
        <v>45529</v>
      </c>
      <c r="I67" s="1527"/>
      <c r="J67" s="1497"/>
      <c r="K67" s="1497"/>
      <c r="L67" s="1497"/>
      <c r="M67" s="1572"/>
      <c r="N67" s="1572"/>
      <c r="O67" s="1572"/>
      <c r="P67" s="1572"/>
      <c r="Q67" s="1572"/>
      <c r="R67" s="1341"/>
      <c r="S67" s="1341"/>
      <c r="T67" s="1341"/>
      <c r="U67" s="1341"/>
      <c r="V67" s="1640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</row>
    <row r="68" spans="1:64" ht="15" customHeight="1">
      <c r="A68" s="450" t="s">
        <v>412</v>
      </c>
      <c r="B68" s="440" t="s">
        <v>186</v>
      </c>
      <c r="C68" s="440">
        <f>C60+1</f>
        <v>434</v>
      </c>
      <c r="D68" s="440" t="s">
        <v>169</v>
      </c>
      <c r="E68" s="95" t="s">
        <v>187</v>
      </c>
      <c r="F68" s="96">
        <f>F60+7</f>
        <v>45523</v>
      </c>
      <c r="G68" s="97">
        <f>F68+1</f>
        <v>45524</v>
      </c>
      <c r="H68" s="98">
        <f>F68+1</f>
        <v>45524</v>
      </c>
      <c r="I68" s="1527"/>
      <c r="J68" s="1497"/>
      <c r="K68" s="1497"/>
      <c r="L68" s="1497"/>
      <c r="M68" s="1572"/>
      <c r="N68" s="1572"/>
      <c r="O68" s="1572"/>
      <c r="P68" s="1572"/>
      <c r="Q68" s="1572"/>
      <c r="R68" s="1341"/>
      <c r="S68" s="1341"/>
      <c r="T68" s="1341"/>
      <c r="U68" s="1341"/>
      <c r="V68" s="1640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</row>
    <row r="69" spans="1:64">
      <c r="A69" s="451" t="s">
        <v>196</v>
      </c>
      <c r="B69" s="440" t="s">
        <v>178</v>
      </c>
      <c r="C69" s="440">
        <f>C61+1</f>
        <v>431</v>
      </c>
      <c r="D69" s="440" t="s">
        <v>179</v>
      </c>
      <c r="E69" s="101" t="s">
        <v>187</v>
      </c>
      <c r="F69" s="102">
        <f>F61+7</f>
        <v>45525</v>
      </c>
      <c r="G69" s="103">
        <f>F69+1</f>
        <v>45526</v>
      </c>
      <c r="H69" s="281">
        <f>F69+1</f>
        <v>45526</v>
      </c>
      <c r="I69" s="1528"/>
      <c r="J69" s="1498"/>
      <c r="K69" s="1498"/>
      <c r="L69" s="1498"/>
      <c r="M69" s="1573"/>
      <c r="N69" s="1573"/>
      <c r="O69" s="1573"/>
      <c r="P69" s="1573"/>
      <c r="Q69" s="1573"/>
      <c r="R69" s="1342"/>
      <c r="S69" s="1342"/>
      <c r="T69" s="1342"/>
      <c r="U69" s="1342"/>
      <c r="V69" s="1641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</row>
    <row r="70" spans="1:64" ht="7.9" customHeight="1">
      <c r="A70" s="104"/>
      <c r="B70" s="94"/>
      <c r="C70" s="94"/>
      <c r="D70" s="106"/>
      <c r="E70" s="94"/>
      <c r="F70" s="96"/>
      <c r="G70" s="96"/>
      <c r="H70" s="96"/>
      <c r="I70" s="63"/>
      <c r="J70" s="407"/>
      <c r="K70" s="407"/>
      <c r="L70" s="405"/>
      <c r="M70" s="344"/>
      <c r="N70" s="342"/>
      <c r="O70" s="342"/>
      <c r="P70" s="342"/>
      <c r="Q70" s="344"/>
      <c r="R70" s="342"/>
      <c r="S70" s="342"/>
      <c r="T70" s="342"/>
      <c r="U70" s="342"/>
      <c r="V70" s="61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</row>
    <row r="71" spans="1:64" ht="15" customHeight="1">
      <c r="A71" s="447" t="s">
        <v>591</v>
      </c>
      <c r="B71" s="282" t="s">
        <v>168</v>
      </c>
      <c r="C71" s="282">
        <f>C63+1</f>
        <v>435</v>
      </c>
      <c r="D71" s="282" t="s">
        <v>169</v>
      </c>
      <c r="E71" s="69" t="s">
        <v>170</v>
      </c>
      <c r="F71" s="70">
        <f>F63+7</f>
        <v>45529</v>
      </c>
      <c r="G71" s="71">
        <f>F71+1</f>
        <v>45530</v>
      </c>
      <c r="H71" s="72">
        <f>F71+4</f>
        <v>45533</v>
      </c>
      <c r="I71" s="1330" t="s">
        <v>755</v>
      </c>
      <c r="J71" s="1346" t="str">
        <f>_xlfn.ARRAYTOTEXT(J63)</f>
        <v>MA</v>
      </c>
      <c r="K71" s="1346">
        <f>SUM(K63,1)</f>
        <v>433</v>
      </c>
      <c r="L71" s="1346" t="str">
        <f>_xlfn.ARRAYTOTEXT(L63)</f>
        <v>R</v>
      </c>
      <c r="M71" s="1340">
        <f>SUM(M63+7)</f>
        <v>45541</v>
      </c>
      <c r="N71" s="1502">
        <f>SUM(M71+1)</f>
        <v>45542</v>
      </c>
      <c r="O71" s="1340">
        <v>45004</v>
      </c>
      <c r="P71" s="1508">
        <v>45009</v>
      </c>
      <c r="Q71" s="1340">
        <f>SUM(N71+5)</f>
        <v>45547</v>
      </c>
      <c r="R71" s="1502">
        <f>SUM(Q71+1)</f>
        <v>45548</v>
      </c>
      <c r="S71" s="1340">
        <f>SUM(R71+1)</f>
        <v>45549</v>
      </c>
      <c r="T71" s="1340">
        <f>SUM(S71+1)</f>
        <v>45550</v>
      </c>
      <c r="U71" s="1340">
        <f>SUM(T71+3)</f>
        <v>45553</v>
      </c>
      <c r="V71" s="1639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</row>
    <row r="72" spans="1:64" ht="15" customHeight="1">
      <c r="A72" s="448" t="s">
        <v>591</v>
      </c>
      <c r="B72" s="282" t="s">
        <v>168</v>
      </c>
      <c r="C72" s="282">
        <f>C64+1</f>
        <v>435</v>
      </c>
      <c r="D72" s="282" t="s">
        <v>169</v>
      </c>
      <c r="E72" s="77" t="s">
        <v>176</v>
      </c>
      <c r="F72" s="78">
        <f>F64+7</f>
        <v>45532</v>
      </c>
      <c r="G72" s="79">
        <f>F72</f>
        <v>45532</v>
      </c>
      <c r="H72" s="80">
        <f>F72+1</f>
        <v>45533</v>
      </c>
      <c r="I72" s="1331"/>
      <c r="J72" s="1347"/>
      <c r="K72" s="1347"/>
      <c r="L72" s="1347"/>
      <c r="M72" s="1341"/>
      <c r="N72" s="1503"/>
      <c r="O72" s="1341"/>
      <c r="P72" s="1509"/>
      <c r="Q72" s="1341"/>
      <c r="R72" s="1503"/>
      <c r="S72" s="1341"/>
      <c r="T72" s="1341"/>
      <c r="U72" s="1341"/>
      <c r="V72" s="1640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</row>
    <row r="73" spans="1:64" ht="15" customHeight="1">
      <c r="A73" s="449" t="s">
        <v>228</v>
      </c>
      <c r="B73" s="439" t="s">
        <v>178</v>
      </c>
      <c r="C73" s="439">
        <f>C65+1</f>
        <v>432</v>
      </c>
      <c r="D73" s="439" t="s">
        <v>179</v>
      </c>
      <c r="E73" s="88" t="s">
        <v>180</v>
      </c>
      <c r="F73" s="89">
        <f>F65+7</f>
        <v>45529</v>
      </c>
      <c r="G73" s="90">
        <f>F73+1</f>
        <v>45530</v>
      </c>
      <c r="H73" s="91">
        <f>F73+4</f>
        <v>45533</v>
      </c>
      <c r="I73" s="1331"/>
      <c r="J73" s="1347"/>
      <c r="K73" s="1347"/>
      <c r="L73" s="1347"/>
      <c r="M73" s="1341"/>
      <c r="N73" s="1503"/>
      <c r="O73" s="1341"/>
      <c r="P73" s="1509"/>
      <c r="Q73" s="1341"/>
      <c r="R73" s="1503"/>
      <c r="S73" s="1341"/>
      <c r="T73" s="1341"/>
      <c r="U73" s="1341"/>
      <c r="V73" s="1640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</row>
    <row r="74" spans="1:64" ht="15" customHeight="1">
      <c r="A74" s="494" t="s">
        <v>756</v>
      </c>
      <c r="B74" s="439" t="s">
        <v>182</v>
      </c>
      <c r="C74" s="439">
        <f>C66+1</f>
        <v>433</v>
      </c>
      <c r="D74" s="439" t="s">
        <v>179</v>
      </c>
      <c r="E74" s="88" t="s">
        <v>180</v>
      </c>
      <c r="F74" s="89">
        <f>F66+7</f>
        <v>45530</v>
      </c>
      <c r="G74" s="90">
        <f>F74+1</f>
        <v>45531</v>
      </c>
      <c r="H74" s="91">
        <f>F74+2</f>
        <v>45532</v>
      </c>
      <c r="I74" s="1331"/>
      <c r="J74" s="1347"/>
      <c r="K74" s="1347"/>
      <c r="L74" s="1347"/>
      <c r="M74" s="1341"/>
      <c r="N74" s="1503"/>
      <c r="O74" s="1341"/>
      <c r="P74" s="1509"/>
      <c r="Q74" s="1341"/>
      <c r="R74" s="1503"/>
      <c r="S74" s="1341"/>
      <c r="T74" s="1341"/>
      <c r="U74" s="1341"/>
      <c r="V74" s="1640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</row>
    <row r="75" spans="1:64" ht="15" customHeight="1">
      <c r="A75" s="449" t="s">
        <v>198</v>
      </c>
      <c r="B75" s="439" t="s">
        <v>184</v>
      </c>
      <c r="C75" s="439">
        <f>C67+1</f>
        <v>435</v>
      </c>
      <c r="D75" s="439" t="s">
        <v>169</v>
      </c>
      <c r="E75" s="88" t="s">
        <v>180</v>
      </c>
      <c r="F75" s="89">
        <f>F67+7</f>
        <v>45534</v>
      </c>
      <c r="G75" s="90">
        <f>F75+1</f>
        <v>45535</v>
      </c>
      <c r="H75" s="89">
        <f>F75+2</f>
        <v>45536</v>
      </c>
      <c r="I75" s="1331"/>
      <c r="J75" s="1347"/>
      <c r="K75" s="1347"/>
      <c r="L75" s="1347"/>
      <c r="M75" s="1341"/>
      <c r="N75" s="1503"/>
      <c r="O75" s="1341"/>
      <c r="P75" s="1509"/>
      <c r="Q75" s="1341"/>
      <c r="R75" s="1503"/>
      <c r="S75" s="1341"/>
      <c r="T75" s="1341"/>
      <c r="U75" s="1341"/>
      <c r="V75" s="1640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</row>
    <row r="76" spans="1:64" ht="15" customHeight="1">
      <c r="A76" s="450" t="s">
        <v>199</v>
      </c>
      <c r="B76" s="440" t="s">
        <v>186</v>
      </c>
      <c r="C76" s="440">
        <f>C68+1</f>
        <v>435</v>
      </c>
      <c r="D76" s="440" t="s">
        <v>169</v>
      </c>
      <c r="E76" s="95" t="s">
        <v>187</v>
      </c>
      <c r="F76" s="96">
        <f>F68+7</f>
        <v>45530</v>
      </c>
      <c r="G76" s="97">
        <f>F76+1</f>
        <v>45531</v>
      </c>
      <c r="H76" s="98">
        <f>F76+1</f>
        <v>45531</v>
      </c>
      <c r="I76" s="1331"/>
      <c r="J76" s="1347"/>
      <c r="K76" s="1347"/>
      <c r="L76" s="1347"/>
      <c r="M76" s="1341"/>
      <c r="N76" s="1503"/>
      <c r="O76" s="1341"/>
      <c r="P76" s="1509"/>
      <c r="Q76" s="1341"/>
      <c r="R76" s="1503"/>
      <c r="S76" s="1341"/>
      <c r="T76" s="1341"/>
      <c r="U76" s="1341"/>
      <c r="V76" s="1640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</row>
    <row r="77" spans="1:64" ht="15" customHeight="1">
      <c r="A77" s="451" t="s">
        <v>228</v>
      </c>
      <c r="B77" s="440" t="s">
        <v>178</v>
      </c>
      <c r="C77" s="440">
        <f>C69+1</f>
        <v>432</v>
      </c>
      <c r="D77" s="440" t="s">
        <v>179</v>
      </c>
      <c r="E77" s="101" t="s">
        <v>187</v>
      </c>
      <c r="F77" s="102">
        <f>F69+7</f>
        <v>45532</v>
      </c>
      <c r="G77" s="103">
        <f>F77+1</f>
        <v>45533</v>
      </c>
      <c r="H77" s="281">
        <f>F77+1</f>
        <v>45533</v>
      </c>
      <c r="I77" s="1332"/>
      <c r="J77" s="1348"/>
      <c r="K77" s="1348"/>
      <c r="L77" s="1348"/>
      <c r="M77" s="1342"/>
      <c r="N77" s="1504"/>
      <c r="O77" s="1342"/>
      <c r="P77" s="1510"/>
      <c r="Q77" s="1342"/>
      <c r="R77" s="1504"/>
      <c r="S77" s="1342"/>
      <c r="T77" s="1342"/>
      <c r="U77" s="1342"/>
      <c r="V77" s="1641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</row>
    <row r="78" spans="1:64" s="52" customFormat="1" ht="7.15" customHeight="1">
      <c r="I78" s="62"/>
      <c r="J78" s="62"/>
      <c r="K78" s="62"/>
      <c r="L78" s="62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3"/>
      <c r="BD78" s="113"/>
      <c r="BE78" s="113"/>
      <c r="BF78" s="113"/>
      <c r="BG78" s="113"/>
      <c r="BH78" s="113"/>
      <c r="BI78" s="113"/>
      <c r="BJ78" s="113"/>
      <c r="BK78" s="113"/>
      <c r="BL78" s="113"/>
    </row>
    <row r="79" spans="1:64">
      <c r="A79" s="13" t="s">
        <v>234</v>
      </c>
      <c r="B79" s="14"/>
      <c r="C79" s="14"/>
      <c r="D79" s="14"/>
      <c r="E79" s="15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</row>
    <row r="80" spans="1:64">
      <c r="A80" s="1"/>
      <c r="B80" s="1"/>
      <c r="C80" s="1"/>
      <c r="D80" s="5"/>
      <c r="E80" s="16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</row>
    <row r="81" spans="1:64">
      <c r="A81" s="1105" t="s">
        <v>235</v>
      </c>
      <c r="B81" s="1106"/>
      <c r="C81" s="1106"/>
      <c r="D81" s="1106"/>
      <c r="E81" s="1106"/>
      <c r="F81" s="1107"/>
      <c r="G81" s="1102" t="s">
        <v>236</v>
      </c>
      <c r="H81" s="1103"/>
      <c r="I81" s="1103"/>
      <c r="J81" s="1103"/>
      <c r="K81" s="1103"/>
      <c r="L81" s="1103"/>
      <c r="M81" s="1103"/>
      <c r="N81" s="1103"/>
      <c r="O81" s="1103"/>
      <c r="P81" s="1103"/>
      <c r="Q81" s="1103"/>
      <c r="R81" s="1103"/>
      <c r="S81" s="1103"/>
      <c r="T81" s="1103"/>
      <c r="U81" s="1103"/>
      <c r="V81" s="1104"/>
    </row>
    <row r="82" spans="1:64" ht="25.15" customHeight="1">
      <c r="A82" s="1088"/>
      <c r="B82" s="1089"/>
      <c r="C82" s="1089"/>
      <c r="D82" s="1089"/>
      <c r="E82" s="1089"/>
      <c r="F82" s="1090"/>
      <c r="G82" s="1748"/>
      <c r="H82" s="1749"/>
      <c r="I82" s="1749"/>
      <c r="J82" s="1749"/>
      <c r="K82" s="1749"/>
      <c r="L82" s="1749"/>
      <c r="M82" s="1749"/>
      <c r="N82" s="1749"/>
      <c r="O82" s="1749"/>
      <c r="P82" s="1749"/>
      <c r="Q82" s="1749"/>
      <c r="R82" s="1749"/>
      <c r="S82" s="1749"/>
      <c r="T82" s="1749"/>
      <c r="U82" s="1749"/>
      <c r="V82" s="1750"/>
    </row>
    <row r="83" spans="1:64" ht="16.5" customHeight="1">
      <c r="A83" s="1088"/>
      <c r="B83" s="1089"/>
      <c r="C83" s="1089"/>
      <c r="D83" s="1089"/>
      <c r="E83" s="1089"/>
      <c r="F83" s="1090"/>
      <c r="G83" s="1091"/>
      <c r="H83" s="1092"/>
      <c r="I83" s="1092"/>
      <c r="J83" s="1092"/>
      <c r="K83" s="1092"/>
      <c r="L83" s="1092"/>
      <c r="M83" s="1092"/>
      <c r="N83" s="1092"/>
      <c r="O83" s="1092"/>
      <c r="P83" s="1092"/>
      <c r="Q83" s="1092"/>
      <c r="R83" s="1092"/>
      <c r="S83" s="1092"/>
      <c r="T83" s="1092"/>
      <c r="U83" s="1092"/>
      <c r="V83" s="1093"/>
    </row>
    <row r="84" spans="1:64">
      <c r="A84" s="1088"/>
      <c r="B84" s="1089"/>
      <c r="C84" s="1089"/>
      <c r="D84" s="1089"/>
      <c r="E84" s="1089"/>
      <c r="F84" s="1090"/>
      <c r="G84" s="2214"/>
      <c r="H84" s="2215"/>
      <c r="I84" s="2215"/>
      <c r="J84" s="2215"/>
      <c r="K84" s="2215"/>
      <c r="L84" s="2215"/>
      <c r="M84" s="2215"/>
      <c r="N84" s="2215"/>
      <c r="O84" s="2215"/>
      <c r="P84" s="2215"/>
      <c r="Q84" s="2215"/>
      <c r="R84" s="2215"/>
      <c r="S84" s="2215"/>
      <c r="T84" s="2215"/>
      <c r="U84" s="2215"/>
      <c r="V84" s="2216"/>
    </row>
    <row r="85" spans="1:64" ht="15" customHeight="1">
      <c r="A85" s="1088"/>
      <c r="B85" s="1089"/>
      <c r="C85" s="1089"/>
      <c r="D85" s="1089"/>
      <c r="E85" s="1089"/>
      <c r="F85" s="1090"/>
      <c r="G85" s="1666"/>
      <c r="H85" s="1667"/>
      <c r="I85" s="1667"/>
      <c r="J85" s="1667"/>
      <c r="K85" s="1667"/>
      <c r="L85" s="1667"/>
      <c r="M85" s="1667"/>
      <c r="N85" s="1667"/>
      <c r="O85" s="1667"/>
      <c r="P85" s="1667"/>
      <c r="Q85" s="1667"/>
      <c r="R85" s="1667"/>
      <c r="S85" s="1667"/>
      <c r="T85" s="1667"/>
      <c r="U85" s="1667"/>
      <c r="V85" s="1668"/>
    </row>
    <row r="86" spans="1:64" ht="14.45" customHeight="1">
      <c r="A86" s="1088"/>
      <c r="B86" s="1089"/>
      <c r="C86" s="1089"/>
      <c r="D86" s="1089"/>
      <c r="E86" s="1089"/>
      <c r="F86" s="1090"/>
      <c r="G86" s="1091"/>
      <c r="H86" s="1092"/>
      <c r="I86" s="1092"/>
      <c r="J86" s="1092"/>
      <c r="K86" s="1092"/>
      <c r="L86" s="1092"/>
      <c r="M86" s="1092"/>
      <c r="N86" s="1092"/>
      <c r="O86" s="1092"/>
      <c r="P86" s="1092"/>
      <c r="Q86" s="1092"/>
      <c r="R86" s="1092"/>
      <c r="S86" s="1092"/>
      <c r="T86" s="1092"/>
      <c r="U86" s="1092"/>
      <c r="V86" s="1093"/>
    </row>
    <row r="87" spans="1:64" ht="14.45" customHeight="1">
      <c r="A87" s="1094"/>
      <c r="B87" s="1089"/>
      <c r="C87" s="1089"/>
      <c r="D87" s="1089"/>
      <c r="E87" s="1089"/>
      <c r="F87" s="1090"/>
      <c r="G87" s="1095"/>
      <c r="H87" s="1096"/>
      <c r="I87" s="1096"/>
      <c r="J87" s="1096"/>
      <c r="K87" s="1096"/>
      <c r="L87" s="1096"/>
      <c r="M87" s="1096"/>
      <c r="N87" s="1096"/>
      <c r="O87" s="1096"/>
      <c r="P87" s="1096"/>
      <c r="Q87" s="1096"/>
      <c r="R87" s="1096"/>
      <c r="S87" s="1096"/>
      <c r="T87" s="1096"/>
      <c r="U87" s="1096"/>
      <c r="V87" s="1097"/>
    </row>
    <row r="88" spans="1:64">
      <c r="A88" s="1"/>
      <c r="B88" s="1"/>
      <c r="C88" s="1"/>
      <c r="D88" s="5"/>
      <c r="E88" s="5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</row>
    <row r="89" spans="1:64" s="52" customFormat="1">
      <c r="D89" s="53"/>
      <c r="E89" s="53"/>
    </row>
    <row r="90" spans="1:64" s="52" customFormat="1" ht="15.75">
      <c r="A90" s="54" t="s">
        <v>242</v>
      </c>
      <c r="B90" s="55"/>
      <c r="C90" s="55"/>
      <c r="D90" s="56"/>
      <c r="E90" s="53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</row>
    <row r="91" spans="1:64" s="52" customFormat="1" ht="15.75">
      <c r="A91" s="57" t="s">
        <v>243</v>
      </c>
      <c r="B91" s="58"/>
      <c r="C91" s="58"/>
      <c r="D91" s="59"/>
      <c r="E91" s="53"/>
      <c r="F91" s="57"/>
      <c r="G91" s="58"/>
      <c r="H91" s="57" t="s">
        <v>244</v>
      </c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</row>
    <row r="92" spans="1:64" s="52" customFormat="1" ht="15.75">
      <c r="A92" s="57" t="s">
        <v>245</v>
      </c>
      <c r="B92" s="58"/>
      <c r="C92" s="58"/>
      <c r="D92" s="59"/>
      <c r="E92" s="53"/>
      <c r="F92" s="57"/>
      <c r="G92" s="58"/>
      <c r="H92" s="57" t="s">
        <v>246</v>
      </c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</row>
    <row r="93" spans="1:64" s="52" customFormat="1">
      <c r="A93" s="52" t="s">
        <v>247</v>
      </c>
      <c r="D93" s="53"/>
      <c r="E93" s="53"/>
      <c r="H93" s="52" t="s">
        <v>248</v>
      </c>
    </row>
    <row r="94" spans="1:64" s="52" customFormat="1">
      <c r="A94" s="60" t="s">
        <v>249</v>
      </c>
      <c r="D94" s="53"/>
      <c r="E94" s="53"/>
      <c r="H94" s="60" t="s">
        <v>250</v>
      </c>
    </row>
    <row r="95" spans="1:64" s="52" customFormat="1">
      <c r="D95" s="53"/>
      <c r="E95" s="53"/>
    </row>
    <row r="96" spans="1:64" s="52" customFormat="1">
      <c r="A96" s="52" t="s">
        <v>251</v>
      </c>
      <c r="D96" s="53"/>
      <c r="E96" s="53"/>
      <c r="H96" s="52" t="s">
        <v>252</v>
      </c>
    </row>
    <row r="97" spans="1:8" s="52" customFormat="1">
      <c r="A97" s="60" t="s">
        <v>253</v>
      </c>
      <c r="D97" s="53"/>
      <c r="E97" s="53"/>
      <c r="H97" s="60" t="s">
        <v>254</v>
      </c>
    </row>
    <row r="98" spans="1:8" s="52" customFormat="1">
      <c r="D98" s="53"/>
      <c r="E98" s="53"/>
    </row>
    <row r="99" spans="1:8" s="52" customFormat="1">
      <c r="D99" s="53"/>
      <c r="E99" s="53"/>
    </row>
    <row r="100" spans="1:8" s="52" customFormat="1">
      <c r="D100" s="53"/>
      <c r="E100" s="53"/>
    </row>
    <row r="101" spans="1:8" s="52" customFormat="1">
      <c r="D101" s="53"/>
      <c r="E101" s="53"/>
    </row>
    <row r="102" spans="1:8" s="52" customFormat="1">
      <c r="D102" s="53"/>
      <c r="E102" s="53"/>
    </row>
    <row r="103" spans="1:8" s="52" customFormat="1">
      <c r="D103" s="53"/>
      <c r="E103" s="53"/>
    </row>
    <row r="104" spans="1:8" s="52" customFormat="1">
      <c r="D104" s="53"/>
      <c r="E104" s="53"/>
    </row>
    <row r="105" spans="1:8" s="52" customFormat="1">
      <c r="D105" s="53"/>
      <c r="E105" s="53"/>
    </row>
    <row r="106" spans="1:8" s="52" customFormat="1">
      <c r="D106" s="53"/>
      <c r="E106" s="53"/>
    </row>
    <row r="107" spans="1:8" s="52" customFormat="1">
      <c r="D107" s="53"/>
      <c r="E107" s="53"/>
    </row>
    <row r="108" spans="1:8" s="52" customFormat="1">
      <c r="D108" s="53"/>
      <c r="E108" s="53"/>
    </row>
    <row r="109" spans="1:8" s="52" customFormat="1">
      <c r="D109" s="53"/>
      <c r="E109" s="53"/>
    </row>
    <row r="110" spans="1:8">
      <c r="D110" s="5"/>
      <c r="E110" s="5"/>
    </row>
    <row r="111" spans="1:8">
      <c r="D111" s="5"/>
      <c r="E111" s="5"/>
    </row>
    <row r="112" spans="1:8">
      <c r="D112" s="5"/>
      <c r="E112" s="5"/>
    </row>
    <row r="113" spans="4:5">
      <c r="D113" s="5"/>
      <c r="E113" s="5"/>
    </row>
    <row r="114" spans="4:5">
      <c r="D114" s="5"/>
      <c r="E114" s="5"/>
    </row>
    <row r="115" spans="4:5">
      <c r="D115" s="5"/>
      <c r="E115" s="5"/>
    </row>
    <row r="116" spans="4:5">
      <c r="D116" s="5"/>
      <c r="E116" s="5"/>
    </row>
    <row r="117" spans="4:5">
      <c r="D117" s="5"/>
      <c r="E117" s="5"/>
    </row>
    <row r="118" spans="4:5">
      <c r="D118" s="5"/>
      <c r="E118" s="5"/>
    </row>
    <row r="119" spans="4:5">
      <c r="D119" s="5"/>
      <c r="E119" s="5"/>
    </row>
    <row r="120" spans="4:5">
      <c r="D120" s="5"/>
      <c r="E120" s="5"/>
    </row>
    <row r="121" spans="4:5">
      <c r="D121" s="5"/>
      <c r="E121" s="5"/>
    </row>
    <row r="122" spans="4:5">
      <c r="D122" s="5"/>
      <c r="E122" s="5"/>
    </row>
    <row r="123" spans="4:5">
      <c r="D123" s="5"/>
      <c r="E123" s="5"/>
    </row>
    <row r="124" spans="4:5">
      <c r="D124" s="5"/>
      <c r="E124" s="5"/>
    </row>
    <row r="125" spans="4:5">
      <c r="D125" s="5"/>
      <c r="E125" s="5"/>
    </row>
    <row r="126" spans="4:5">
      <c r="D126" s="5"/>
      <c r="E126" s="5"/>
    </row>
    <row r="127" spans="4:5">
      <c r="D127" s="5"/>
      <c r="E127" s="5"/>
    </row>
    <row r="128" spans="4:5">
      <c r="D128" s="5"/>
      <c r="E128" s="5"/>
    </row>
    <row r="129" spans="4:5">
      <c r="D129" s="5"/>
      <c r="E129" s="5"/>
    </row>
    <row r="130" spans="4:5">
      <c r="D130" s="5"/>
      <c r="E130" s="5"/>
    </row>
    <row r="131" spans="4:5">
      <c r="D131" s="5"/>
      <c r="E131" s="5"/>
    </row>
    <row r="132" spans="4:5">
      <c r="D132" s="5"/>
      <c r="E132" s="5"/>
    </row>
    <row r="133" spans="4:5">
      <c r="D133" s="5"/>
      <c r="E133" s="5"/>
    </row>
    <row r="134" spans="4:5">
      <c r="D134" s="5"/>
      <c r="E134" s="5"/>
    </row>
    <row r="135" spans="4:5">
      <c r="D135" s="5"/>
      <c r="E135" s="5"/>
    </row>
    <row r="136" spans="4:5">
      <c r="D136" s="5"/>
      <c r="E136" s="5"/>
    </row>
    <row r="137" spans="4:5">
      <c r="D137" s="5"/>
      <c r="E137" s="5"/>
    </row>
    <row r="138" spans="4:5">
      <c r="D138" s="5"/>
      <c r="E138" s="5"/>
    </row>
    <row r="139" spans="4:5">
      <c r="D139" s="5"/>
      <c r="E139" s="5"/>
    </row>
    <row r="140" spans="4:5">
      <c r="D140" s="5"/>
      <c r="E140" s="5"/>
    </row>
    <row r="141" spans="4:5">
      <c r="D141" s="5"/>
      <c r="E141" s="5"/>
    </row>
    <row r="142" spans="4:5">
      <c r="D142" s="5"/>
      <c r="E142" s="5"/>
    </row>
    <row r="143" spans="4:5">
      <c r="D143" s="5"/>
      <c r="E143" s="5"/>
    </row>
    <row r="144" spans="4:5">
      <c r="D144" s="5"/>
      <c r="E144" s="5"/>
    </row>
    <row r="145" spans="4:5">
      <c r="D145" s="5"/>
      <c r="E145" s="5"/>
    </row>
    <row r="146" spans="4:5">
      <c r="D146" s="5"/>
      <c r="E146" s="5"/>
    </row>
    <row r="147" spans="4:5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5"/>
    </row>
    <row r="196" spans="4:5">
      <c r="D196" s="5"/>
      <c r="E196" s="5"/>
    </row>
    <row r="197" spans="4:5">
      <c r="D197" s="5"/>
      <c r="E197" s="5"/>
    </row>
    <row r="198" spans="4:5">
      <c r="D198" s="5"/>
      <c r="E198" s="17"/>
    </row>
    <row r="199" spans="4:5">
      <c r="D199" s="5"/>
      <c r="E199" s="17"/>
    </row>
    <row r="200" spans="4:5">
      <c r="D200" s="5"/>
      <c r="E200" s="17"/>
    </row>
    <row r="201" spans="4:5">
      <c r="D201" s="5"/>
      <c r="E201" s="17"/>
    </row>
    <row r="202" spans="4:5">
      <c r="D202" s="5"/>
      <c r="E202" s="17"/>
    </row>
    <row r="203" spans="4:5">
      <c r="D203" s="5"/>
      <c r="E203" s="17"/>
    </row>
    <row r="204" spans="4:5">
      <c r="D204" s="5"/>
      <c r="E204" s="17"/>
    </row>
    <row r="205" spans="4:5">
      <c r="D205" s="5"/>
      <c r="E205" s="17"/>
    </row>
  </sheetData>
  <mergeCells count="150">
    <mergeCell ref="A4:I4"/>
    <mergeCell ref="A5:A6"/>
    <mergeCell ref="B5:D6"/>
    <mergeCell ref="E5:E6"/>
    <mergeCell ref="F5:G5"/>
    <mergeCell ref="I5:I6"/>
    <mergeCell ref="J5:L6"/>
    <mergeCell ref="M5:N5"/>
    <mergeCell ref="O5:U5"/>
    <mergeCell ref="V5:V6"/>
    <mergeCell ref="I7:I13"/>
    <mergeCell ref="J7:J13"/>
    <mergeCell ref="K7:K13"/>
    <mergeCell ref="L7:L13"/>
    <mergeCell ref="M7:M13"/>
    <mergeCell ref="N7:N13"/>
    <mergeCell ref="V15:V21"/>
    <mergeCell ref="U7:U13"/>
    <mergeCell ref="V7:V13"/>
    <mergeCell ref="I15:I21"/>
    <mergeCell ref="J15:J21"/>
    <mergeCell ref="K15:K21"/>
    <mergeCell ref="L15:L21"/>
    <mergeCell ref="M15:M21"/>
    <mergeCell ref="N15:N21"/>
    <mergeCell ref="O15:O21"/>
    <mergeCell ref="P15:P21"/>
    <mergeCell ref="O7:O13"/>
    <mergeCell ref="P7:P13"/>
    <mergeCell ref="Q7:Q13"/>
    <mergeCell ref="R7:R13"/>
    <mergeCell ref="S7:S13"/>
    <mergeCell ref="T7:T13"/>
    <mergeCell ref="K23:K29"/>
    <mergeCell ref="L23:L29"/>
    <mergeCell ref="M23:M29"/>
    <mergeCell ref="N23:N29"/>
    <mergeCell ref="Q15:Q21"/>
    <mergeCell ref="R15:R21"/>
    <mergeCell ref="S15:S21"/>
    <mergeCell ref="T15:T21"/>
    <mergeCell ref="U15:U21"/>
    <mergeCell ref="Q31:Q37"/>
    <mergeCell ref="R31:R37"/>
    <mergeCell ref="S31:S37"/>
    <mergeCell ref="T31:T37"/>
    <mergeCell ref="U31:U37"/>
    <mergeCell ref="V31:V37"/>
    <mergeCell ref="U23:U29"/>
    <mergeCell ref="V23:V29"/>
    <mergeCell ref="I31:I37"/>
    <mergeCell ref="J31:J37"/>
    <mergeCell ref="K31:K37"/>
    <mergeCell ref="L31:L37"/>
    <mergeCell ref="M31:M37"/>
    <mergeCell ref="N31:N37"/>
    <mergeCell ref="O31:O37"/>
    <mergeCell ref="P31:P37"/>
    <mergeCell ref="O23:O29"/>
    <mergeCell ref="P23:P29"/>
    <mergeCell ref="Q23:Q29"/>
    <mergeCell ref="R23:R29"/>
    <mergeCell ref="S23:S29"/>
    <mergeCell ref="T23:T29"/>
    <mergeCell ref="I23:I29"/>
    <mergeCell ref="J23:J29"/>
    <mergeCell ref="V47:V53"/>
    <mergeCell ref="U39:U45"/>
    <mergeCell ref="V39:V45"/>
    <mergeCell ref="I47:I53"/>
    <mergeCell ref="J47:J53"/>
    <mergeCell ref="K47:K53"/>
    <mergeCell ref="L47:L53"/>
    <mergeCell ref="M47:M53"/>
    <mergeCell ref="N47:N53"/>
    <mergeCell ref="O47:O53"/>
    <mergeCell ref="P47:P53"/>
    <mergeCell ref="O39:O45"/>
    <mergeCell ref="P39:P45"/>
    <mergeCell ref="Q39:Q45"/>
    <mergeCell ref="R39:R45"/>
    <mergeCell ref="S39:S45"/>
    <mergeCell ref="T39:T45"/>
    <mergeCell ref="I39:I45"/>
    <mergeCell ref="J39:J45"/>
    <mergeCell ref="K39:K45"/>
    <mergeCell ref="L39:L45"/>
    <mergeCell ref="M39:M45"/>
    <mergeCell ref="N39:N45"/>
    <mergeCell ref="K55:K61"/>
    <mergeCell ref="L55:L61"/>
    <mergeCell ref="M55:M61"/>
    <mergeCell ref="N55:N61"/>
    <mergeCell ref="Q47:Q53"/>
    <mergeCell ref="R47:R53"/>
    <mergeCell ref="S47:S53"/>
    <mergeCell ref="T47:T53"/>
    <mergeCell ref="U47:U53"/>
    <mergeCell ref="Q63:Q69"/>
    <mergeCell ref="R63:R69"/>
    <mergeCell ref="S63:S69"/>
    <mergeCell ref="T63:T69"/>
    <mergeCell ref="U63:U69"/>
    <mergeCell ref="V63:V69"/>
    <mergeCell ref="U55:U61"/>
    <mergeCell ref="V55:V61"/>
    <mergeCell ref="I63:I69"/>
    <mergeCell ref="J63:J69"/>
    <mergeCell ref="K63:K69"/>
    <mergeCell ref="L63:L69"/>
    <mergeCell ref="M63:M69"/>
    <mergeCell ref="N63:N69"/>
    <mergeCell ref="O63:O69"/>
    <mergeCell ref="P63:P69"/>
    <mergeCell ref="O55:O61"/>
    <mergeCell ref="P55:P61"/>
    <mergeCell ref="Q55:Q61"/>
    <mergeCell ref="R55:R61"/>
    <mergeCell ref="S55:S61"/>
    <mergeCell ref="T55:T61"/>
    <mergeCell ref="I55:I61"/>
    <mergeCell ref="J55:J61"/>
    <mergeCell ref="U71:U77"/>
    <mergeCell ref="V71:V77"/>
    <mergeCell ref="A81:F81"/>
    <mergeCell ref="G81:V81"/>
    <mergeCell ref="A82:F82"/>
    <mergeCell ref="G82:V82"/>
    <mergeCell ref="O71:O77"/>
    <mergeCell ref="P71:P77"/>
    <mergeCell ref="Q71:Q77"/>
    <mergeCell ref="R71:R77"/>
    <mergeCell ref="S71:S77"/>
    <mergeCell ref="T71:T77"/>
    <mergeCell ref="I71:I77"/>
    <mergeCell ref="J71:J77"/>
    <mergeCell ref="K71:K77"/>
    <mergeCell ref="L71:L77"/>
    <mergeCell ref="M71:M77"/>
    <mergeCell ref="N71:N77"/>
    <mergeCell ref="A86:F86"/>
    <mergeCell ref="G86:V86"/>
    <mergeCell ref="A87:F87"/>
    <mergeCell ref="G87:V87"/>
    <mergeCell ref="A83:F83"/>
    <mergeCell ref="G83:V83"/>
    <mergeCell ref="A84:F84"/>
    <mergeCell ref="G84:V84"/>
    <mergeCell ref="A85:F85"/>
    <mergeCell ref="G85:V85"/>
  </mergeCells>
  <hyperlinks>
    <hyperlink ref="A97" r:id="rId1" xr:uid="{3D1F864F-28A6-4684-B2EA-F3ADCE1A3EC3}"/>
    <hyperlink ref="A94" r:id="rId2" xr:uid="{C6B9AEC1-A30E-40E7-A356-E94AAE7591E8}"/>
    <hyperlink ref="H97" r:id="rId3" xr:uid="{DA7F9417-69FB-4375-9526-3D1FAB303735}"/>
    <hyperlink ref="H94" r:id="rId4" xr:uid="{B0272C11-303A-4347-8C2D-9FDD7BCDF318}"/>
  </hyperlinks>
  <pageMargins left="0.7" right="0.7" top="0.75" bottom="0.75" header="0.3" footer="0.3"/>
  <drawing r:id="rId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0FC51-663C-421A-A54F-1C7F6F64B1E1}">
  <dimension ref="A1:FJ243"/>
  <sheetViews>
    <sheetView zoomScale="85" zoomScaleNormal="85" workbookViewId="0">
      <pane ySplit="6" topLeftCell="A32" activePane="bottomLeft" state="frozen"/>
      <selection pane="bottomLeft" activeCell="F33" sqref="F33:H33"/>
    </sheetView>
  </sheetViews>
  <sheetFormatPr defaultRowHeight="15"/>
  <cols>
    <col min="1" max="1" width="47.28515625" customWidth="1"/>
    <col min="2" max="2" width="3.7109375" customWidth="1"/>
    <col min="3" max="3" width="4.7109375" customWidth="1"/>
    <col min="4" max="4" width="3.7109375" customWidth="1"/>
    <col min="9" max="9" width="30.5703125" customWidth="1"/>
    <col min="10" max="10" width="3.7109375" customWidth="1"/>
    <col min="11" max="11" width="4.7109375" customWidth="1"/>
    <col min="12" max="12" width="3.7109375" customWidth="1"/>
    <col min="15" max="15" width="14.140625" customWidth="1"/>
    <col min="16" max="16" width="14.140625" style="52" customWidth="1"/>
    <col min="17" max="17" width="15.28515625" hidden="1" customWidth="1"/>
    <col min="18" max="18" width="29" customWidth="1"/>
    <col min="19" max="19" width="4.140625" customWidth="1"/>
    <col min="20" max="20" width="4.42578125" bestFit="1" customWidth="1"/>
    <col min="24" max="24" width="13.7109375" customWidth="1"/>
  </cols>
  <sheetData>
    <row r="1" spans="1:166" ht="13.9" customHeight="1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</row>
    <row r="2" spans="1:166" ht="24.75">
      <c r="A2" s="4" t="s">
        <v>148</v>
      </c>
      <c r="B2" s="3" t="s">
        <v>59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Q2" s="1"/>
      <c r="R2" s="1"/>
      <c r="S2" s="1"/>
      <c r="T2" s="2"/>
      <c r="U2" s="2"/>
      <c r="V2" s="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</row>
    <row r="3" spans="1:166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Q3" s="1"/>
      <c r="R3" s="1"/>
      <c r="S3" s="1"/>
      <c r="T3" s="2"/>
      <c r="U3" s="2"/>
      <c r="V3" s="2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</row>
    <row r="4" spans="1:166" ht="15.75">
      <c r="A4" s="1809" t="s">
        <v>757</v>
      </c>
      <c r="B4" s="1810"/>
      <c r="C4" s="1810"/>
      <c r="D4" s="1810"/>
      <c r="E4" s="1810"/>
      <c r="F4" s="1810"/>
      <c r="G4" s="248"/>
      <c r="H4" s="19"/>
      <c r="I4" s="19"/>
      <c r="J4" s="19"/>
      <c r="K4" s="19"/>
      <c r="L4" s="19"/>
      <c r="M4" s="19"/>
      <c r="N4" s="19"/>
      <c r="O4" s="19"/>
      <c r="P4" s="263"/>
      <c r="Q4" s="19"/>
      <c r="R4" s="1809" t="s">
        <v>758</v>
      </c>
      <c r="S4" s="1810"/>
      <c r="T4" s="1810"/>
      <c r="U4" s="1810"/>
      <c r="V4" s="1810"/>
      <c r="W4" s="1810"/>
    </row>
    <row r="5" spans="1:166" ht="26.25" customHeight="1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759</v>
      </c>
      <c r="I5" s="1134" t="s">
        <v>760</v>
      </c>
      <c r="J5" s="1139" t="s">
        <v>152</v>
      </c>
      <c r="K5" s="1129"/>
      <c r="L5" s="1130"/>
      <c r="M5" s="1136" t="s">
        <v>759</v>
      </c>
      <c r="N5" s="1648"/>
      <c r="O5" s="253" t="s">
        <v>156</v>
      </c>
      <c r="P5" s="252"/>
      <c r="Q5" s="251"/>
      <c r="R5" s="1134" t="s">
        <v>760</v>
      </c>
      <c r="S5" s="1139" t="s">
        <v>152</v>
      </c>
      <c r="T5" s="1129"/>
      <c r="U5" s="1130"/>
      <c r="V5" s="1136" t="s">
        <v>759</v>
      </c>
      <c r="W5" s="1648"/>
      <c r="X5" s="253" t="s">
        <v>156</v>
      </c>
    </row>
    <row r="6" spans="1:166">
      <c r="A6" s="1811"/>
      <c r="B6" s="1812"/>
      <c r="C6" s="1141"/>
      <c r="D6" s="1142"/>
      <c r="E6" s="1138"/>
      <c r="F6" s="9" t="s">
        <v>158</v>
      </c>
      <c r="G6" s="9" t="s">
        <v>159</v>
      </c>
      <c r="H6" s="9" t="s">
        <v>158</v>
      </c>
      <c r="I6" s="1138"/>
      <c r="J6" s="1140"/>
      <c r="K6" s="1141"/>
      <c r="L6" s="1142"/>
      <c r="M6" s="9" t="s">
        <v>158</v>
      </c>
      <c r="N6" s="241" t="s">
        <v>159</v>
      </c>
      <c r="O6" s="253" t="s">
        <v>60</v>
      </c>
      <c r="P6" s="252"/>
      <c r="Q6" s="252"/>
      <c r="R6" s="1138"/>
      <c r="S6" s="1140"/>
      <c r="T6" s="1141"/>
      <c r="U6" s="1142"/>
      <c r="V6" s="9" t="s">
        <v>158</v>
      </c>
      <c r="W6" s="241" t="s">
        <v>159</v>
      </c>
      <c r="X6" s="262" t="s">
        <v>60</v>
      </c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</row>
    <row r="7" spans="1:166">
      <c r="A7" s="447" t="s">
        <v>188</v>
      </c>
      <c r="B7" s="73" t="s">
        <v>168</v>
      </c>
      <c r="C7" s="68">
        <v>440</v>
      </c>
      <c r="D7" s="75" t="s">
        <v>169</v>
      </c>
      <c r="E7" s="71" t="s">
        <v>170</v>
      </c>
      <c r="F7" s="70">
        <v>45564</v>
      </c>
      <c r="G7" s="71">
        <f t="shared" ref="G7:G13" si="0">F7+1</f>
        <v>45565</v>
      </c>
      <c r="H7" s="70">
        <f>F7+4</f>
        <v>45568</v>
      </c>
      <c r="I7" s="1425" t="s">
        <v>761</v>
      </c>
      <c r="J7" s="1079"/>
      <c r="K7" s="1082">
        <v>438</v>
      </c>
      <c r="L7" s="1761" t="s">
        <v>173</v>
      </c>
      <c r="M7" s="1070">
        <v>45574</v>
      </c>
      <c r="N7" s="1356">
        <f>SUM(M7+1)</f>
        <v>45575</v>
      </c>
      <c r="O7" s="1771">
        <f>SUM(N7+28)</f>
        <v>45603</v>
      </c>
      <c r="P7" s="242"/>
      <c r="Q7" s="1585"/>
      <c r="R7" s="1769" t="str">
        <f>_xlfn.ARRAYTOTEXT(I7)</f>
        <v>MATHILDE MAERSK</v>
      </c>
      <c r="S7" s="1079"/>
      <c r="T7" s="1082">
        <f>SUM(K7,0)</f>
        <v>438</v>
      </c>
      <c r="U7" s="1761" t="s">
        <v>173</v>
      </c>
      <c r="V7" s="1070">
        <f>SUM(M7,0)</f>
        <v>45574</v>
      </c>
      <c r="W7" s="1356">
        <f>SUM(V7+1)</f>
        <v>45575</v>
      </c>
      <c r="X7" s="1771">
        <f>SUM(W7+28)</f>
        <v>45603</v>
      </c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</row>
    <row r="8" spans="1:166" s="355" customFormat="1">
      <c r="A8" s="448" t="s">
        <v>601</v>
      </c>
      <c r="B8" s="332" t="s">
        <v>168</v>
      </c>
      <c r="C8" s="332">
        <v>440</v>
      </c>
      <c r="D8" s="332" t="s">
        <v>179</v>
      </c>
      <c r="E8" s="816" t="s">
        <v>176</v>
      </c>
      <c r="F8" s="78">
        <v>45567</v>
      </c>
      <c r="G8" s="79">
        <f t="shared" si="0"/>
        <v>45568</v>
      </c>
      <c r="H8" s="78">
        <f>F8+1</f>
        <v>45568</v>
      </c>
      <c r="I8" s="1497"/>
      <c r="J8" s="1080"/>
      <c r="K8" s="1083"/>
      <c r="L8" s="1762"/>
      <c r="M8" s="1071"/>
      <c r="N8" s="1357"/>
      <c r="O8" s="1772"/>
      <c r="P8" s="242"/>
      <c r="Q8" s="1585"/>
      <c r="R8" s="1678"/>
      <c r="S8" s="1080"/>
      <c r="T8" s="1083"/>
      <c r="U8" s="1762"/>
      <c r="V8" s="1071"/>
      <c r="W8" s="1357"/>
      <c r="X8" s="1772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113"/>
      <c r="AU8" s="113"/>
      <c r="AV8" s="113"/>
      <c r="AW8" s="113"/>
      <c r="AX8" s="113"/>
      <c r="AY8" s="113"/>
      <c r="AZ8" s="113"/>
      <c r="BA8" s="113"/>
      <c r="BB8" s="113"/>
      <c r="BC8" s="113"/>
      <c r="BD8" s="113"/>
      <c r="BE8" s="113"/>
      <c r="BF8" s="113"/>
      <c r="BG8" s="113"/>
      <c r="BH8" s="113"/>
      <c r="BI8" s="113"/>
      <c r="BJ8" s="113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F8" s="52"/>
      <c r="DG8" s="52"/>
      <c r="DH8" s="52"/>
      <c r="DI8" s="52"/>
      <c r="DJ8" s="52"/>
      <c r="DK8" s="52"/>
      <c r="DL8" s="52"/>
      <c r="DM8" s="52"/>
      <c r="DN8" s="52"/>
      <c r="DO8" s="52"/>
      <c r="DP8" s="52"/>
      <c r="DQ8" s="52"/>
      <c r="DR8" s="52"/>
      <c r="DS8" s="52"/>
      <c r="DT8" s="52"/>
      <c r="DU8" s="52"/>
      <c r="DV8" s="52"/>
      <c r="DW8" s="52"/>
      <c r="DX8" s="52"/>
      <c r="DY8" s="52"/>
      <c r="DZ8" s="52"/>
      <c r="EA8" s="52"/>
      <c r="EB8" s="52"/>
      <c r="EC8" s="52"/>
      <c r="ED8" s="52"/>
      <c r="EE8" s="52"/>
      <c r="EF8" s="52"/>
      <c r="EG8" s="52"/>
      <c r="EH8" s="52"/>
      <c r="EI8" s="52"/>
      <c r="EJ8" s="52"/>
      <c r="EK8" s="52"/>
      <c r="EL8" s="52"/>
      <c r="EM8" s="52"/>
      <c r="EN8" s="52"/>
      <c r="EO8" s="52"/>
      <c r="EP8" s="52"/>
      <c r="EQ8" s="52"/>
      <c r="ER8" s="52"/>
      <c r="ES8" s="52"/>
      <c r="ET8" s="52"/>
      <c r="EU8" s="52"/>
      <c r="EV8" s="52"/>
      <c r="EW8" s="52"/>
      <c r="EX8" s="52"/>
      <c r="EY8" s="52"/>
      <c r="EZ8" s="52"/>
      <c r="FA8" s="52"/>
      <c r="FB8" s="52"/>
      <c r="FC8" s="52"/>
      <c r="FD8" s="52"/>
      <c r="FE8" s="52"/>
      <c r="FF8" s="52"/>
      <c r="FG8" s="52"/>
      <c r="FH8" s="52"/>
      <c r="FI8" s="52"/>
      <c r="FJ8" s="52"/>
    </row>
    <row r="9" spans="1:166" s="355" customFormat="1">
      <c r="A9" s="449" t="s">
        <v>177</v>
      </c>
      <c r="B9" s="85" t="s">
        <v>178</v>
      </c>
      <c r="C9" s="86">
        <v>437</v>
      </c>
      <c r="D9" s="87" t="s">
        <v>179</v>
      </c>
      <c r="E9" s="88" t="s">
        <v>180</v>
      </c>
      <c r="F9" s="89">
        <v>45564</v>
      </c>
      <c r="G9" s="90">
        <f t="shared" si="0"/>
        <v>45565</v>
      </c>
      <c r="H9" s="89">
        <f>F9+4</f>
        <v>45568</v>
      </c>
      <c r="I9" s="1497"/>
      <c r="J9" s="1080"/>
      <c r="K9" s="1083"/>
      <c r="L9" s="1762"/>
      <c r="M9" s="1071"/>
      <c r="N9" s="1357"/>
      <c r="O9" s="1772"/>
      <c r="P9" s="242"/>
      <c r="Q9" s="1585"/>
      <c r="R9" s="1678"/>
      <c r="S9" s="1080"/>
      <c r="T9" s="1083"/>
      <c r="U9" s="1762"/>
      <c r="V9" s="1071"/>
      <c r="W9" s="1357"/>
      <c r="X9" s="1772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  <c r="BD9" s="113"/>
      <c r="BE9" s="113"/>
      <c r="BF9" s="113"/>
      <c r="BG9" s="113"/>
      <c r="BH9" s="113"/>
      <c r="BI9" s="113"/>
      <c r="BJ9" s="113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</row>
    <row r="10" spans="1:166">
      <c r="A10" s="494" t="s">
        <v>602</v>
      </c>
      <c r="B10" s="370" t="s">
        <v>182</v>
      </c>
      <c r="C10" s="370">
        <v>438</v>
      </c>
      <c r="D10" s="371" t="s">
        <v>179</v>
      </c>
      <c r="E10" s="372" t="s">
        <v>180</v>
      </c>
      <c r="F10" s="373">
        <v>45565</v>
      </c>
      <c r="G10" s="374">
        <f t="shared" si="0"/>
        <v>45566</v>
      </c>
      <c r="H10" s="373">
        <f>F10+2</f>
        <v>45567</v>
      </c>
      <c r="I10" s="1497"/>
      <c r="J10" s="1080"/>
      <c r="K10" s="1083"/>
      <c r="L10" s="1762"/>
      <c r="M10" s="1071"/>
      <c r="N10" s="1357"/>
      <c r="O10" s="1772"/>
      <c r="P10" s="242"/>
      <c r="Q10" s="1585"/>
      <c r="R10" s="1678"/>
      <c r="S10" s="1080"/>
      <c r="T10" s="1083"/>
      <c r="U10" s="1762"/>
      <c r="V10" s="1071"/>
      <c r="W10" s="1357"/>
      <c r="X10" s="1772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113"/>
      <c r="BI10" s="113"/>
      <c r="BJ10" s="113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</row>
    <row r="11" spans="1:166">
      <c r="A11" s="449" t="s">
        <v>198</v>
      </c>
      <c r="B11" s="85" t="s">
        <v>184</v>
      </c>
      <c r="C11" s="86">
        <v>440</v>
      </c>
      <c r="D11" s="87" t="s">
        <v>169</v>
      </c>
      <c r="E11" s="88" t="s">
        <v>180</v>
      </c>
      <c r="F11" s="89">
        <v>45569</v>
      </c>
      <c r="G11" s="90">
        <f t="shared" si="0"/>
        <v>45570</v>
      </c>
      <c r="H11" s="89">
        <f>F11+2</f>
        <v>45571</v>
      </c>
      <c r="I11" s="1497"/>
      <c r="J11" s="1080"/>
      <c r="K11" s="1083"/>
      <c r="L11" s="1762"/>
      <c r="M11" s="1071"/>
      <c r="N11" s="1357"/>
      <c r="O11" s="1772"/>
      <c r="P11" s="242"/>
      <c r="Q11" s="1585"/>
      <c r="R11" s="1678"/>
      <c r="S11" s="1080"/>
      <c r="T11" s="1083"/>
      <c r="U11" s="1762"/>
      <c r="V11" s="1071"/>
      <c r="W11" s="1357"/>
      <c r="X11" s="1772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</row>
    <row r="12" spans="1:166" s="355" customFormat="1" ht="18" customHeight="1">
      <c r="A12" s="450" t="s">
        <v>193</v>
      </c>
      <c r="B12" s="337" t="s">
        <v>186</v>
      </c>
      <c r="C12" s="332">
        <v>440</v>
      </c>
      <c r="D12" s="338" t="s">
        <v>169</v>
      </c>
      <c r="E12" s="333" t="s">
        <v>187</v>
      </c>
      <c r="F12" s="334">
        <v>45565</v>
      </c>
      <c r="G12" s="335">
        <f t="shared" si="0"/>
        <v>45566</v>
      </c>
      <c r="H12" s="334">
        <f>F12+1</f>
        <v>45566</v>
      </c>
      <c r="I12" s="1497"/>
      <c r="J12" s="1080"/>
      <c r="K12" s="1083"/>
      <c r="L12" s="1762"/>
      <c r="M12" s="1071"/>
      <c r="N12" s="1357"/>
      <c r="O12" s="1772"/>
      <c r="P12" s="242"/>
      <c r="Q12" s="1585"/>
      <c r="R12" s="1678"/>
      <c r="S12" s="1080"/>
      <c r="T12" s="1083"/>
      <c r="U12" s="1762"/>
      <c r="V12" s="1071"/>
      <c r="W12" s="1357"/>
      <c r="X12" s="1772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3"/>
      <c r="BD12" s="113"/>
      <c r="BE12" s="113"/>
      <c r="BF12" s="113"/>
      <c r="BG12" s="113"/>
      <c r="BH12" s="113"/>
      <c r="BI12" s="113"/>
      <c r="BJ12" s="113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2"/>
      <c r="EL12" s="52"/>
      <c r="EM12" s="52"/>
      <c r="EN12" s="52"/>
      <c r="EO12" s="52"/>
      <c r="EP12" s="52"/>
      <c r="EQ12" s="52"/>
      <c r="ER12" s="52"/>
      <c r="ES12" s="52"/>
      <c r="ET12" s="52"/>
      <c r="EU12" s="52"/>
      <c r="EV12" s="52"/>
      <c r="EW12" s="52"/>
      <c r="EX12" s="52"/>
      <c r="EY12" s="52"/>
      <c r="EZ12" s="52"/>
      <c r="FA12" s="52"/>
      <c r="FB12" s="52"/>
      <c r="FC12" s="52"/>
      <c r="FD12" s="52"/>
      <c r="FE12" s="52"/>
      <c r="FF12" s="52"/>
      <c r="FG12" s="52"/>
      <c r="FH12" s="52"/>
      <c r="FI12" s="52"/>
      <c r="FJ12" s="52"/>
    </row>
    <row r="13" spans="1:166" s="355" customFormat="1">
      <c r="A13" s="451" t="s">
        <v>177</v>
      </c>
      <c r="B13" s="817" t="s">
        <v>178</v>
      </c>
      <c r="C13" s="332">
        <v>437</v>
      </c>
      <c r="D13" s="818" t="s">
        <v>179</v>
      </c>
      <c r="E13" s="479" t="s">
        <v>187</v>
      </c>
      <c r="F13" s="480">
        <v>45567</v>
      </c>
      <c r="G13" s="481">
        <f>F13+1</f>
        <v>45568</v>
      </c>
      <c r="H13" s="480">
        <f>F13+1</f>
        <v>45568</v>
      </c>
      <c r="I13" s="1498"/>
      <c r="J13" s="1081"/>
      <c r="K13" s="1084"/>
      <c r="L13" s="1763"/>
      <c r="M13" s="1072"/>
      <c r="N13" s="1358"/>
      <c r="O13" s="1773"/>
      <c r="P13" s="242"/>
      <c r="Q13" s="1585"/>
      <c r="R13" s="1679"/>
      <c r="S13" s="1081"/>
      <c r="T13" s="1084"/>
      <c r="U13" s="1763"/>
      <c r="V13" s="1072"/>
      <c r="W13" s="1358"/>
      <c r="X13" s="177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/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/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/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2"/>
      <c r="EP13" s="52"/>
      <c r="EQ13" s="52"/>
      <c r="ER13" s="52"/>
      <c r="ES13" s="52"/>
      <c r="ET13" s="52"/>
      <c r="EU13" s="52"/>
      <c r="EV13" s="52"/>
      <c r="EW13" s="52"/>
      <c r="EX13" s="52"/>
      <c r="EY13" s="52"/>
      <c r="EZ13" s="52"/>
      <c r="FA13" s="52"/>
      <c r="FB13" s="52"/>
      <c r="FC13" s="52"/>
      <c r="FD13" s="52"/>
      <c r="FE13" s="52"/>
      <c r="FF13" s="52"/>
      <c r="FG13" s="52"/>
      <c r="FH13" s="52"/>
      <c r="FI13" s="52"/>
      <c r="FJ13" s="52"/>
    </row>
    <row r="14" spans="1:166" ht="15" customHeight="1">
      <c r="A14" s="62"/>
      <c r="B14" s="360"/>
      <c r="C14" s="360"/>
      <c r="D14" s="361"/>
      <c r="E14" s="40"/>
      <c r="F14" s="39"/>
      <c r="G14" s="39"/>
      <c r="H14" s="39"/>
      <c r="I14" s="63"/>
      <c r="J14" s="63"/>
      <c r="K14" s="63"/>
      <c r="L14" s="63"/>
      <c r="M14" s="64"/>
      <c r="N14" s="64"/>
      <c r="O14" s="64"/>
      <c r="P14" s="61"/>
      <c r="Q14" s="39"/>
      <c r="R14" s="63"/>
      <c r="S14" s="63"/>
      <c r="T14" s="63"/>
      <c r="U14" s="63"/>
      <c r="V14" s="64"/>
      <c r="W14" s="64"/>
      <c r="X14" s="64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</row>
    <row r="15" spans="1:166">
      <c r="A15" s="447" t="s">
        <v>603</v>
      </c>
      <c r="B15" s="604" t="s">
        <v>168</v>
      </c>
      <c r="C15" s="605">
        <f>C7+1</f>
        <v>441</v>
      </c>
      <c r="D15" s="605" t="s">
        <v>169</v>
      </c>
      <c r="E15" s="741" t="s">
        <v>170</v>
      </c>
      <c r="F15" s="70">
        <f>F7+7</f>
        <v>45571</v>
      </c>
      <c r="G15" s="71">
        <f>F15+1</f>
        <v>45572</v>
      </c>
      <c r="H15" s="72">
        <f>F15+4</f>
        <v>45575</v>
      </c>
      <c r="I15" s="1799" t="s">
        <v>604</v>
      </c>
      <c r="J15" s="1801"/>
      <c r="K15" s="1628">
        <f>SUM(K7+1)</f>
        <v>439</v>
      </c>
      <c r="L15" s="1803" t="s">
        <v>173</v>
      </c>
      <c r="M15" s="1505">
        <f>SUM(M7,7)</f>
        <v>45581</v>
      </c>
      <c r="N15" s="1805">
        <f>SUM(M15+1)</f>
        <v>45582</v>
      </c>
      <c r="O15" s="1805">
        <f>SUM(N15+17)</f>
        <v>45599</v>
      </c>
      <c r="P15" s="242"/>
      <c r="Q15" s="1585"/>
      <c r="R15" s="1799" t="str">
        <f>_xlfn.ARRAYTOTEXT(I15)</f>
        <v>BLANK SAILING</v>
      </c>
      <c r="S15" s="1808"/>
      <c r="T15" s="1628">
        <f>SUM(T7+1)</f>
        <v>439</v>
      </c>
      <c r="U15" s="1813" t="s">
        <v>173</v>
      </c>
      <c r="V15" s="1815">
        <f>SUM(V7+7)</f>
        <v>45581</v>
      </c>
      <c r="W15" s="1816">
        <f>SUM(V15+1)</f>
        <v>45582</v>
      </c>
      <c r="X15" s="1817">
        <f>SUM(W15+17)</f>
        <v>45599</v>
      </c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</row>
    <row r="16" spans="1:166" ht="15" customHeight="1">
      <c r="A16" s="448" t="s">
        <v>194</v>
      </c>
      <c r="B16" s="728" t="s">
        <v>168</v>
      </c>
      <c r="C16" s="728">
        <f>C8+1</f>
        <v>441</v>
      </c>
      <c r="D16" s="728" t="s">
        <v>169</v>
      </c>
      <c r="E16" s="742" t="s">
        <v>176</v>
      </c>
      <c r="F16" s="78">
        <f>F8+7</f>
        <v>45574</v>
      </c>
      <c r="G16" s="79">
        <f t="shared" ref="G16" si="1">F16+1</f>
        <v>45575</v>
      </c>
      <c r="H16" s="80">
        <f>F16+1</f>
        <v>45575</v>
      </c>
      <c r="I16" s="1800"/>
      <c r="J16" s="1802"/>
      <c r="K16" s="1544"/>
      <c r="L16" s="1804"/>
      <c r="M16" s="1506"/>
      <c r="N16" s="1806"/>
      <c r="O16" s="1806"/>
      <c r="P16" s="242"/>
      <c r="Q16" s="1585"/>
      <c r="R16" s="1807"/>
      <c r="S16" s="1541"/>
      <c r="T16" s="1544"/>
      <c r="U16" s="1814"/>
      <c r="V16" s="1371"/>
      <c r="W16" s="1741"/>
      <c r="X16" s="1818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</row>
    <row r="17" spans="1:166" ht="15" customHeight="1">
      <c r="A17" s="449" t="s">
        <v>196</v>
      </c>
      <c r="B17" s="85" t="s">
        <v>178</v>
      </c>
      <c r="C17" s="86">
        <f>C10+1</f>
        <v>439</v>
      </c>
      <c r="D17" s="87" t="s">
        <v>179</v>
      </c>
      <c r="E17" s="88" t="s">
        <v>180</v>
      </c>
      <c r="F17" s="89">
        <f>F9+7</f>
        <v>45571</v>
      </c>
      <c r="G17" s="90">
        <f t="shared" ref="G15:G20" si="2">F17+1</f>
        <v>45572</v>
      </c>
      <c r="H17" s="89">
        <f>F17+4</f>
        <v>45575</v>
      </c>
      <c r="I17" s="1800"/>
      <c r="J17" s="1802"/>
      <c r="K17" s="1544"/>
      <c r="L17" s="1804"/>
      <c r="M17" s="1506"/>
      <c r="N17" s="1806"/>
      <c r="O17" s="1806"/>
      <c r="P17" s="242"/>
      <c r="Q17" s="1585"/>
      <c r="R17" s="1807"/>
      <c r="S17" s="1541"/>
      <c r="T17" s="1544"/>
      <c r="U17" s="1814"/>
      <c r="V17" s="1371"/>
      <c r="W17" s="1741"/>
      <c r="X17" s="1818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</row>
    <row r="18" spans="1:166" ht="15" customHeight="1">
      <c r="A18" s="494" t="s">
        <v>606</v>
      </c>
      <c r="B18" s="370" t="s">
        <v>182</v>
      </c>
      <c r="C18" s="370">
        <f>C10+1</f>
        <v>439</v>
      </c>
      <c r="D18" s="371" t="s">
        <v>179</v>
      </c>
      <c r="E18" s="372" t="s">
        <v>180</v>
      </c>
      <c r="F18" s="373">
        <f>F10+7</f>
        <v>45572</v>
      </c>
      <c r="G18" s="374">
        <f t="shared" si="2"/>
        <v>45573</v>
      </c>
      <c r="H18" s="373">
        <f>F18+2</f>
        <v>45574</v>
      </c>
      <c r="I18" s="1800"/>
      <c r="J18" s="1802"/>
      <c r="K18" s="1544"/>
      <c r="L18" s="1804"/>
      <c r="M18" s="1506"/>
      <c r="N18" s="1806"/>
      <c r="O18" s="1806"/>
      <c r="P18" s="242"/>
      <c r="Q18" s="1585"/>
      <c r="R18" s="1807"/>
      <c r="S18" s="1541"/>
      <c r="T18" s="1544"/>
      <c r="U18" s="1814"/>
      <c r="V18" s="1371"/>
      <c r="W18" s="1741"/>
      <c r="X18" s="1818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</row>
    <row r="19" spans="1:166" ht="15.75" customHeight="1">
      <c r="A19" s="449" t="s">
        <v>512</v>
      </c>
      <c r="B19" s="85" t="s">
        <v>184</v>
      </c>
      <c r="C19" s="86">
        <f>C11+1</f>
        <v>441</v>
      </c>
      <c r="D19" s="87" t="s">
        <v>169</v>
      </c>
      <c r="E19" s="88" t="s">
        <v>180</v>
      </c>
      <c r="F19" s="89">
        <f>F11+7</f>
        <v>45576</v>
      </c>
      <c r="G19" s="90">
        <f t="shared" si="2"/>
        <v>45577</v>
      </c>
      <c r="H19" s="89">
        <f>F19+2</f>
        <v>45578</v>
      </c>
      <c r="I19" s="1800"/>
      <c r="J19" s="1802"/>
      <c r="K19" s="1544"/>
      <c r="L19" s="1804"/>
      <c r="M19" s="1506"/>
      <c r="N19" s="1806"/>
      <c r="O19" s="1806"/>
      <c r="P19" s="242"/>
      <c r="Q19" s="1585"/>
      <c r="R19" s="1807"/>
      <c r="S19" s="1541"/>
      <c r="T19" s="1544"/>
      <c r="U19" s="1814"/>
      <c r="V19" s="1371"/>
      <c r="W19" s="1741"/>
      <c r="X19" s="1818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  <c r="DA19" s="52"/>
      <c r="DB19" s="52"/>
      <c r="DC19" s="52"/>
      <c r="DD19" s="52"/>
      <c r="DE19" s="52"/>
      <c r="DF19" s="52"/>
      <c r="DG19" s="52"/>
      <c r="DH19" s="52"/>
      <c r="DI19" s="52"/>
      <c r="DJ19" s="52"/>
      <c r="DK19" s="52"/>
      <c r="DL19" s="52"/>
      <c r="DM19" s="52"/>
      <c r="DN19" s="52"/>
      <c r="DO19" s="52"/>
      <c r="DP19" s="52"/>
      <c r="DQ19" s="52"/>
      <c r="DR19" s="52"/>
      <c r="DS19" s="52"/>
      <c r="DT19" s="52"/>
      <c r="DU19" s="52"/>
      <c r="DV19" s="52"/>
      <c r="DW19" s="52"/>
      <c r="DX19" s="52"/>
      <c r="DY19" s="52"/>
      <c r="DZ19" s="52"/>
      <c r="EA19" s="52"/>
      <c r="EB19" s="52"/>
      <c r="EC19" s="52"/>
      <c r="ED19" s="52"/>
      <c r="EE19" s="52"/>
      <c r="EF19" s="52"/>
      <c r="EG19" s="52"/>
      <c r="EH19" s="52"/>
      <c r="EI19" s="52"/>
      <c r="EJ19" s="52"/>
      <c r="EK19" s="52"/>
      <c r="EL19" s="52"/>
      <c r="EM19" s="52"/>
      <c r="EN19" s="52"/>
      <c r="EO19" s="52"/>
      <c r="EP19" s="52"/>
      <c r="EQ19" s="52"/>
      <c r="ER19" s="52"/>
      <c r="ES19" s="52"/>
      <c r="ET19" s="52"/>
      <c r="EU19" s="52"/>
      <c r="EV19" s="52"/>
      <c r="EW19" s="52"/>
      <c r="EX19" s="52"/>
      <c r="EY19" s="52"/>
      <c r="EZ19" s="52"/>
      <c r="FA19" s="52"/>
      <c r="FB19" s="52"/>
      <c r="FC19" s="52"/>
      <c r="FD19" s="52"/>
      <c r="FE19" s="52"/>
      <c r="FF19" s="52"/>
      <c r="FG19" s="52"/>
      <c r="FH19" s="52"/>
      <c r="FI19" s="52"/>
      <c r="FJ19" s="52"/>
    </row>
    <row r="20" spans="1:166" s="355" customFormat="1" ht="15.75" customHeight="1">
      <c r="A20" s="450" t="s">
        <v>199</v>
      </c>
      <c r="B20" s="337" t="s">
        <v>186</v>
      </c>
      <c r="C20" s="332">
        <f>C12+1</f>
        <v>441</v>
      </c>
      <c r="D20" s="338" t="s">
        <v>169</v>
      </c>
      <c r="E20" s="333" t="s">
        <v>187</v>
      </c>
      <c r="F20" s="334">
        <f>F12+7</f>
        <v>45572</v>
      </c>
      <c r="G20" s="335">
        <f t="shared" si="2"/>
        <v>45573</v>
      </c>
      <c r="H20" s="334">
        <f>F20+1</f>
        <v>45573</v>
      </c>
      <c r="I20" s="1800"/>
      <c r="J20" s="1802"/>
      <c r="K20" s="1544"/>
      <c r="L20" s="1804"/>
      <c r="M20" s="1506"/>
      <c r="N20" s="1806"/>
      <c r="O20" s="1806"/>
      <c r="P20" s="242"/>
      <c r="Q20" s="1585"/>
      <c r="R20" s="1807"/>
      <c r="S20" s="1541"/>
      <c r="T20" s="1544"/>
      <c r="U20" s="1814"/>
      <c r="V20" s="1371"/>
      <c r="W20" s="1741"/>
      <c r="X20" s="1818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  <c r="DA20" s="52"/>
      <c r="DB20" s="52"/>
      <c r="DC20" s="52"/>
      <c r="DD20" s="52"/>
      <c r="DE20" s="52"/>
      <c r="DF20" s="52"/>
      <c r="DG20" s="52"/>
      <c r="DH20" s="52"/>
      <c r="DI20" s="52"/>
      <c r="DJ20" s="52"/>
      <c r="DK20" s="52"/>
      <c r="DL20" s="52"/>
      <c r="DM20" s="52"/>
      <c r="DN20" s="52"/>
      <c r="DO20" s="52"/>
      <c r="DP20" s="52"/>
      <c r="DQ20" s="52"/>
      <c r="DR20" s="52"/>
      <c r="DS20" s="52"/>
      <c r="DT20" s="52"/>
      <c r="DU20" s="52"/>
      <c r="DV20" s="52"/>
      <c r="DW20" s="52"/>
      <c r="DX20" s="52"/>
      <c r="DY20" s="52"/>
      <c r="DZ20" s="52"/>
      <c r="EA20" s="52"/>
      <c r="EB20" s="52"/>
      <c r="EC20" s="52"/>
      <c r="ED20" s="52"/>
      <c r="EE20" s="52"/>
      <c r="EF20" s="52"/>
      <c r="EG20" s="52"/>
      <c r="EH20" s="52"/>
      <c r="EI20" s="52"/>
      <c r="EJ20" s="52"/>
      <c r="EK20" s="52"/>
      <c r="EL20" s="52"/>
      <c r="EM20" s="52"/>
      <c r="EN20" s="52"/>
      <c r="EO20" s="52"/>
      <c r="EP20" s="52"/>
      <c r="EQ20" s="52"/>
      <c r="ER20" s="52"/>
      <c r="ES20" s="52"/>
      <c r="ET20" s="52"/>
      <c r="EU20" s="52"/>
      <c r="EV20" s="52"/>
      <c r="EW20" s="52"/>
      <c r="EX20" s="52"/>
      <c r="EY20" s="52"/>
      <c r="EZ20" s="52"/>
      <c r="FA20" s="52"/>
      <c r="FB20" s="52"/>
      <c r="FC20" s="52"/>
      <c r="FD20" s="52"/>
      <c r="FE20" s="52"/>
      <c r="FF20" s="52"/>
      <c r="FG20" s="52"/>
      <c r="FH20" s="52"/>
      <c r="FI20" s="52"/>
      <c r="FJ20" s="52"/>
    </row>
    <row r="21" spans="1:166" s="355" customFormat="1" ht="15.75" customHeight="1">
      <c r="A21" s="451" t="s">
        <v>196</v>
      </c>
      <c r="B21" s="638" t="s">
        <v>178</v>
      </c>
      <c r="C21" s="633">
        <f>C13+1</f>
        <v>438</v>
      </c>
      <c r="D21" s="634" t="s">
        <v>179</v>
      </c>
      <c r="E21" s="635" t="s">
        <v>187</v>
      </c>
      <c r="F21" s="636">
        <f>F13+7</f>
        <v>45574</v>
      </c>
      <c r="G21" s="636">
        <f>F21+1</f>
        <v>45575</v>
      </c>
      <c r="H21" s="637">
        <f>G21</f>
        <v>45575</v>
      </c>
      <c r="I21" s="841"/>
      <c r="J21" s="840"/>
      <c r="K21" s="838"/>
      <c r="L21" s="842"/>
      <c r="M21" s="779"/>
      <c r="N21" s="839"/>
      <c r="O21" s="839"/>
      <c r="P21" s="242"/>
      <c r="Q21" s="242"/>
      <c r="R21" s="841"/>
      <c r="S21" s="838"/>
      <c r="T21" s="838"/>
      <c r="U21" s="842"/>
      <c r="V21" s="681"/>
      <c r="W21" s="681"/>
      <c r="X21" s="839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</row>
    <row r="22" spans="1:166">
      <c r="A22" s="62"/>
      <c r="B22" s="39"/>
      <c r="C22" s="39"/>
      <c r="D22" s="40"/>
      <c r="E22" s="40"/>
      <c r="F22" s="39"/>
      <c r="G22" s="39"/>
      <c r="H22" s="39"/>
      <c r="I22" s="63"/>
      <c r="J22" s="63"/>
      <c r="K22" s="63"/>
      <c r="L22" s="63"/>
      <c r="M22" s="64"/>
      <c r="N22" s="64"/>
      <c r="O22" s="64"/>
      <c r="P22" s="61"/>
      <c r="Q22" s="39"/>
      <c r="R22" s="38"/>
      <c r="S22" s="63"/>
      <c r="T22" s="63"/>
      <c r="U22" s="63"/>
      <c r="V22" s="64"/>
      <c r="W22" s="64"/>
      <c r="X22" s="64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</row>
    <row r="23" spans="1:166" ht="15" customHeight="1">
      <c r="A23" s="447" t="s">
        <v>202</v>
      </c>
      <c r="B23" s="73" t="s">
        <v>168</v>
      </c>
      <c r="C23" s="68">
        <f>C15+1</f>
        <v>442</v>
      </c>
      <c r="D23" s="75" t="s">
        <v>169</v>
      </c>
      <c r="E23" s="69" t="s">
        <v>170</v>
      </c>
      <c r="F23" s="70">
        <f>F15+7</f>
        <v>45578</v>
      </c>
      <c r="G23" s="71">
        <f t="shared" ref="G23:G29" si="3">F23+1</f>
        <v>45579</v>
      </c>
      <c r="H23" s="72">
        <f>F23+4</f>
        <v>45582</v>
      </c>
      <c r="I23" s="1769" t="s">
        <v>762</v>
      </c>
      <c r="J23" s="1079"/>
      <c r="K23" s="1082">
        <f>SUM(K15+1)</f>
        <v>440</v>
      </c>
      <c r="L23" s="1758" t="s">
        <v>173</v>
      </c>
      <c r="M23" s="1070">
        <f>SUM(M15+7)</f>
        <v>45588</v>
      </c>
      <c r="N23" s="1356">
        <f>SUM(M23+1)</f>
        <v>45589</v>
      </c>
      <c r="O23" s="1771">
        <f>SUM(N23+17)</f>
        <v>45606</v>
      </c>
      <c r="P23" s="242"/>
      <c r="Q23" s="1585"/>
      <c r="R23" s="1769" t="str">
        <f>_xlfn.ARRAYTOTEXT(I23)</f>
        <v>ELEONORA MAERSK</v>
      </c>
      <c r="S23" s="1079"/>
      <c r="T23" s="1082">
        <f>SUM(T15+1)</f>
        <v>440</v>
      </c>
      <c r="U23" s="1758" t="s">
        <v>173</v>
      </c>
      <c r="V23" s="1070">
        <f>SUM(V15+7)</f>
        <v>45588</v>
      </c>
      <c r="W23" s="1356">
        <f>SUM(V23+1)</f>
        <v>45589</v>
      </c>
      <c r="X23" s="1771">
        <f>SUM(W23+17)</f>
        <v>45606</v>
      </c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</row>
    <row r="24" spans="1:166" s="364" customFormat="1">
      <c r="A24" s="448" t="s">
        <v>202</v>
      </c>
      <c r="B24" s="82" t="s">
        <v>168</v>
      </c>
      <c r="C24" s="76">
        <f>C16+1</f>
        <v>442</v>
      </c>
      <c r="D24" s="83" t="s">
        <v>169</v>
      </c>
      <c r="E24" s="77" t="s">
        <v>176</v>
      </c>
      <c r="F24" s="78">
        <f>F16+7</f>
        <v>45581</v>
      </c>
      <c r="G24" s="79">
        <f t="shared" si="3"/>
        <v>45582</v>
      </c>
      <c r="H24" s="80">
        <f>F24+1</f>
        <v>45582</v>
      </c>
      <c r="I24" s="1678"/>
      <c r="J24" s="1080"/>
      <c r="K24" s="1083"/>
      <c r="L24" s="1759"/>
      <c r="M24" s="1071"/>
      <c r="N24" s="1357"/>
      <c r="O24" s="1772"/>
      <c r="P24" s="242"/>
      <c r="Q24" s="1585"/>
      <c r="R24" s="1678"/>
      <c r="S24" s="1080"/>
      <c r="T24" s="1083"/>
      <c r="U24" s="1759"/>
      <c r="V24" s="1071"/>
      <c r="W24" s="1357"/>
      <c r="X24" s="1772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2"/>
      <c r="EE24" s="52"/>
      <c r="EF24" s="52"/>
      <c r="EG24" s="52"/>
      <c r="EH24" s="52"/>
      <c r="EI24" s="52"/>
      <c r="EJ24" s="52"/>
      <c r="EK24" s="52"/>
      <c r="EL24" s="52"/>
      <c r="EM24" s="52"/>
      <c r="EN24" s="52"/>
      <c r="EO24" s="52"/>
      <c r="EP24" s="52"/>
      <c r="EQ24" s="52"/>
      <c r="ER24" s="52"/>
      <c r="ES24" s="52"/>
      <c r="ET24" s="52"/>
      <c r="EU24" s="52"/>
      <c r="EV24" s="52"/>
      <c r="EW24" s="52"/>
      <c r="EX24" s="52"/>
      <c r="EY24" s="52"/>
      <c r="EZ24" s="52"/>
      <c r="FA24" s="52"/>
      <c r="FB24" s="52"/>
      <c r="FC24" s="52"/>
      <c r="FD24" s="52"/>
      <c r="FE24" s="52"/>
      <c r="FF24" s="52"/>
      <c r="FG24" s="52"/>
      <c r="FH24" s="52"/>
      <c r="FI24" s="52"/>
      <c r="FJ24" s="52"/>
    </row>
    <row r="25" spans="1:166">
      <c r="A25" s="449" t="s">
        <v>203</v>
      </c>
      <c r="B25" s="85" t="s">
        <v>178</v>
      </c>
      <c r="C25" s="86">
        <f>C17+1</f>
        <v>440</v>
      </c>
      <c r="D25" s="87" t="s">
        <v>179</v>
      </c>
      <c r="E25" s="88" t="s">
        <v>180</v>
      </c>
      <c r="F25" s="89">
        <f>F17+7</f>
        <v>45578</v>
      </c>
      <c r="G25" s="90">
        <f t="shared" si="3"/>
        <v>45579</v>
      </c>
      <c r="H25" s="91">
        <f>F25+4</f>
        <v>45582</v>
      </c>
      <c r="I25" s="1678"/>
      <c r="J25" s="1080"/>
      <c r="K25" s="1083"/>
      <c r="L25" s="1759"/>
      <c r="M25" s="1071"/>
      <c r="N25" s="1357"/>
      <c r="O25" s="1772"/>
      <c r="P25" s="242"/>
      <c r="Q25" s="1585"/>
      <c r="R25" s="1678"/>
      <c r="S25" s="1080"/>
      <c r="T25" s="1083"/>
      <c r="U25" s="1759"/>
      <c r="V25" s="1071"/>
      <c r="W25" s="1357"/>
      <c r="X25" s="1772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</row>
    <row r="26" spans="1:166">
      <c r="A26" s="494" t="s">
        <v>608</v>
      </c>
      <c r="B26" s="370" t="s">
        <v>182</v>
      </c>
      <c r="C26" s="370">
        <f>C18+1</f>
        <v>440</v>
      </c>
      <c r="D26" s="371" t="s">
        <v>179</v>
      </c>
      <c r="E26" s="372" t="s">
        <v>180</v>
      </c>
      <c r="F26" s="373">
        <f>F18+7</f>
        <v>45579</v>
      </c>
      <c r="G26" s="374">
        <f t="shared" si="3"/>
        <v>45580</v>
      </c>
      <c r="H26" s="382">
        <f>F26+2</f>
        <v>45581</v>
      </c>
      <c r="I26" s="1678"/>
      <c r="J26" s="1080"/>
      <c r="K26" s="1083"/>
      <c r="L26" s="1759"/>
      <c r="M26" s="1071"/>
      <c r="N26" s="1357"/>
      <c r="O26" s="1772"/>
      <c r="P26" s="242"/>
      <c r="Q26" s="1585"/>
      <c r="R26" s="1678"/>
      <c r="S26" s="1080"/>
      <c r="T26" s="1083"/>
      <c r="U26" s="1759"/>
      <c r="V26" s="1071"/>
      <c r="W26" s="1357"/>
      <c r="X26" s="1772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</row>
    <row r="27" spans="1:166" ht="15" customHeight="1">
      <c r="A27" s="449" t="s">
        <v>219</v>
      </c>
      <c r="B27" s="85" t="s">
        <v>184</v>
      </c>
      <c r="C27" s="86">
        <f>C19+1</f>
        <v>442</v>
      </c>
      <c r="D27" s="87" t="s">
        <v>169</v>
      </c>
      <c r="E27" s="88" t="s">
        <v>180</v>
      </c>
      <c r="F27" s="89">
        <f>F19+7</f>
        <v>45583</v>
      </c>
      <c r="G27" s="90">
        <f t="shared" si="3"/>
        <v>45584</v>
      </c>
      <c r="H27" s="89">
        <f>F27+2</f>
        <v>45585</v>
      </c>
      <c r="I27" s="1678"/>
      <c r="J27" s="1080"/>
      <c r="K27" s="1083"/>
      <c r="L27" s="1759"/>
      <c r="M27" s="1071"/>
      <c r="N27" s="1357"/>
      <c r="O27" s="1772"/>
      <c r="P27" s="242"/>
      <c r="Q27" s="1585"/>
      <c r="R27" s="1678"/>
      <c r="S27" s="1080"/>
      <c r="T27" s="1083"/>
      <c r="U27" s="1759"/>
      <c r="V27" s="1071"/>
      <c r="W27" s="1357"/>
      <c r="X27" s="1772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</row>
    <row r="28" spans="1:166" s="355" customFormat="1" ht="15" customHeight="1">
      <c r="A28" s="450" t="s">
        <v>233</v>
      </c>
      <c r="B28" s="337" t="s">
        <v>186</v>
      </c>
      <c r="C28" s="332">
        <f>C20+1</f>
        <v>442</v>
      </c>
      <c r="D28" s="338" t="s">
        <v>169</v>
      </c>
      <c r="E28" s="333" t="s">
        <v>187</v>
      </c>
      <c r="F28" s="334">
        <f>F20+7</f>
        <v>45579</v>
      </c>
      <c r="G28" s="335">
        <f t="shared" si="3"/>
        <v>45580</v>
      </c>
      <c r="H28" s="336">
        <f>F28+1</f>
        <v>45580</v>
      </c>
      <c r="I28" s="1678"/>
      <c r="J28" s="1080"/>
      <c r="K28" s="1083"/>
      <c r="L28" s="1759"/>
      <c r="M28" s="1071"/>
      <c r="N28" s="1357"/>
      <c r="O28" s="1772"/>
      <c r="P28" s="242"/>
      <c r="Q28" s="1585"/>
      <c r="R28" s="1678"/>
      <c r="S28" s="1080"/>
      <c r="T28" s="1083"/>
      <c r="U28" s="1759"/>
      <c r="V28" s="1071"/>
      <c r="W28" s="1357"/>
      <c r="X28" s="1772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</row>
    <row r="29" spans="1:166" s="355" customFormat="1" ht="15" customHeight="1">
      <c r="A29" s="451" t="s">
        <v>203</v>
      </c>
      <c r="B29" s="332" t="s">
        <v>178</v>
      </c>
      <c r="C29" s="332">
        <f>C21+1</f>
        <v>439</v>
      </c>
      <c r="D29" s="338" t="s">
        <v>179</v>
      </c>
      <c r="E29" s="479" t="s">
        <v>187</v>
      </c>
      <c r="F29" s="480">
        <f>F21+7</f>
        <v>45581</v>
      </c>
      <c r="G29" s="481">
        <f t="shared" si="3"/>
        <v>45582</v>
      </c>
      <c r="H29" s="639">
        <f>F29+1</f>
        <v>45582</v>
      </c>
      <c r="I29" s="1679"/>
      <c r="J29" s="1081"/>
      <c r="K29" s="1084"/>
      <c r="L29" s="1760"/>
      <c r="M29" s="1072"/>
      <c r="N29" s="1358"/>
      <c r="O29" s="1773"/>
      <c r="P29" s="242"/>
      <c r="Q29" s="1585"/>
      <c r="R29" s="1679"/>
      <c r="S29" s="1081"/>
      <c r="T29" s="1084"/>
      <c r="U29" s="1760"/>
      <c r="V29" s="1072"/>
      <c r="W29" s="1358"/>
      <c r="X29" s="177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/>
      <c r="EJ29" s="52"/>
      <c r="EK29" s="52"/>
      <c r="EL29" s="52"/>
      <c r="EM29" s="52"/>
      <c r="EN29" s="52"/>
      <c r="EO29" s="52"/>
      <c r="EP29" s="52"/>
      <c r="EQ29" s="52"/>
      <c r="ER29" s="52"/>
      <c r="ES29" s="52"/>
      <c r="ET29" s="52"/>
      <c r="EU29" s="52"/>
      <c r="EV29" s="52"/>
      <c r="EW29" s="52"/>
      <c r="EX29" s="52"/>
      <c r="EY29" s="52"/>
      <c r="EZ29" s="52"/>
      <c r="FA29" s="52"/>
      <c r="FB29" s="52"/>
      <c r="FC29" s="52"/>
      <c r="FD29" s="52"/>
      <c r="FE29" s="52"/>
      <c r="FF29" s="52"/>
      <c r="FG29" s="52"/>
      <c r="FH29" s="52"/>
      <c r="FI29" s="52"/>
      <c r="FJ29" s="52"/>
    </row>
    <row r="30" spans="1:166" ht="15" customHeight="1">
      <c r="A30" s="62"/>
      <c r="B30" s="360"/>
      <c r="C30" s="360"/>
      <c r="D30" s="361"/>
      <c r="E30" s="40"/>
      <c r="F30" s="39"/>
      <c r="G30" s="39"/>
      <c r="H30" s="39"/>
      <c r="I30" s="63"/>
      <c r="J30" s="63"/>
      <c r="K30" s="63"/>
      <c r="L30" s="63"/>
      <c r="M30" s="64"/>
      <c r="N30" s="64"/>
      <c r="O30" s="64"/>
      <c r="P30" s="61"/>
      <c r="Q30" s="39"/>
      <c r="R30" s="38"/>
      <c r="S30" s="63"/>
      <c r="T30" s="63"/>
      <c r="U30" s="63"/>
      <c r="V30" s="64"/>
      <c r="W30" s="64"/>
      <c r="X30" s="64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  <c r="DR30" s="52"/>
      <c r="DS30" s="52"/>
      <c r="DT30" s="52"/>
      <c r="DU30" s="52"/>
      <c r="DV30" s="52"/>
      <c r="DW30" s="52"/>
      <c r="DX30" s="52"/>
      <c r="DY30" s="52"/>
      <c r="DZ30" s="52"/>
      <c r="EA30" s="52"/>
      <c r="EB30" s="52"/>
      <c r="EC30" s="52"/>
      <c r="ED30" s="52"/>
      <c r="EE30" s="52"/>
      <c r="EF30" s="52"/>
      <c r="EG30" s="52"/>
      <c r="EH30" s="52"/>
      <c r="EI30" s="52"/>
      <c r="EJ30" s="52"/>
      <c r="EK30" s="52"/>
      <c r="EL30" s="52"/>
      <c r="EM30" s="52"/>
      <c r="EN30" s="52"/>
      <c r="EO30" s="52"/>
      <c r="EP30" s="52"/>
      <c r="EQ30" s="52"/>
      <c r="ER30" s="52"/>
      <c r="ES30" s="52"/>
      <c r="ET30" s="52"/>
      <c r="EU30" s="52"/>
      <c r="EV30" s="52"/>
      <c r="EW30" s="52"/>
      <c r="EX30" s="52"/>
      <c r="EY30" s="52"/>
      <c r="EZ30" s="52"/>
      <c r="FA30" s="52"/>
      <c r="FB30" s="52"/>
      <c r="FC30" s="52"/>
      <c r="FD30" s="52"/>
      <c r="FE30" s="52"/>
      <c r="FF30" s="52"/>
      <c r="FG30" s="52"/>
      <c r="FH30" s="52"/>
      <c r="FI30" s="52"/>
      <c r="FJ30" s="52"/>
    </row>
    <row r="31" spans="1:166" ht="15" customHeight="1">
      <c r="A31" s="447" t="s">
        <v>207</v>
      </c>
      <c r="B31" s="73" t="s">
        <v>168</v>
      </c>
      <c r="C31" s="68">
        <f>C23+1</f>
        <v>443</v>
      </c>
      <c r="D31" s="75" t="s">
        <v>169</v>
      </c>
      <c r="E31" s="69" t="s">
        <v>170</v>
      </c>
      <c r="F31" s="70">
        <f>F23+7</f>
        <v>45585</v>
      </c>
      <c r="G31" s="71">
        <f t="shared" ref="G31:G37" si="4">F31+1</f>
        <v>45586</v>
      </c>
      <c r="H31" s="70">
        <f>F31+4</f>
        <v>45589</v>
      </c>
      <c r="I31" s="1425" t="s">
        <v>763</v>
      </c>
      <c r="J31" s="1082"/>
      <c r="K31" s="1082">
        <f>SUM(K23+1)</f>
        <v>441</v>
      </c>
      <c r="L31" s="1758" t="s">
        <v>173</v>
      </c>
      <c r="M31" s="1070">
        <f>SUM(M23+7)</f>
        <v>45595</v>
      </c>
      <c r="N31" s="1356">
        <f>SUM(M31+1)</f>
        <v>45596</v>
      </c>
      <c r="O31" s="1771">
        <f>SUM(N31+17)</f>
        <v>45613</v>
      </c>
      <c r="P31" s="242"/>
      <c r="Q31" s="1585"/>
      <c r="R31" s="1769" t="str">
        <f>_xlfn.ARRAYTOTEXT(I31)</f>
        <v>EMMA MAERSK</v>
      </c>
      <c r="S31" s="1082"/>
      <c r="T31" s="1082">
        <f>SUM(T23+1)</f>
        <v>441</v>
      </c>
      <c r="U31" s="1758" t="s">
        <v>173</v>
      </c>
      <c r="V31" s="1070">
        <f>SUM(V23+7)</f>
        <v>45595</v>
      </c>
      <c r="W31" s="1356">
        <f>SUM(V31+1)</f>
        <v>45596</v>
      </c>
      <c r="X31" s="1771">
        <f>SUM(W31+17)</f>
        <v>45613</v>
      </c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  <c r="DR31" s="52"/>
      <c r="DS31" s="52"/>
      <c r="DT31" s="52"/>
      <c r="DU31" s="52"/>
      <c r="DV31" s="52"/>
      <c r="DW31" s="52"/>
      <c r="DX31" s="52"/>
      <c r="DY31" s="52"/>
      <c r="DZ31" s="52"/>
      <c r="EA31" s="52"/>
      <c r="EB31" s="52"/>
      <c r="EC31" s="52"/>
      <c r="ED31" s="52"/>
      <c r="EE31" s="52"/>
      <c r="EF31" s="52"/>
      <c r="EG31" s="52"/>
      <c r="EH31" s="52"/>
      <c r="EI31" s="52"/>
      <c r="EJ31" s="52"/>
      <c r="EK31" s="52"/>
      <c r="EL31" s="52"/>
      <c r="EM31" s="52"/>
      <c r="EN31" s="52"/>
      <c r="EO31" s="52"/>
      <c r="EP31" s="52"/>
      <c r="EQ31" s="52"/>
      <c r="ER31" s="52"/>
      <c r="ES31" s="52"/>
      <c r="ET31" s="52"/>
      <c r="EU31" s="52"/>
      <c r="EV31" s="52"/>
      <c r="EW31" s="52"/>
      <c r="EX31" s="52"/>
      <c r="EY31" s="52"/>
      <c r="EZ31" s="52"/>
      <c r="FA31" s="52"/>
      <c r="FB31" s="52"/>
      <c r="FC31" s="52"/>
      <c r="FD31" s="52"/>
      <c r="FE31" s="52"/>
      <c r="FF31" s="52"/>
      <c r="FG31" s="52"/>
      <c r="FH31" s="52"/>
      <c r="FI31" s="52"/>
      <c r="FJ31" s="52"/>
    </row>
    <row r="32" spans="1:166" s="364" customFormat="1" ht="15" customHeight="1">
      <c r="A32" s="448" t="s">
        <v>207</v>
      </c>
      <c r="B32" s="82" t="s">
        <v>168</v>
      </c>
      <c r="C32" s="76">
        <f>C24+1</f>
        <v>443</v>
      </c>
      <c r="D32" s="83" t="s">
        <v>169</v>
      </c>
      <c r="E32" s="77" t="s">
        <v>176</v>
      </c>
      <c r="F32" s="78">
        <f>F24+7</f>
        <v>45588</v>
      </c>
      <c r="G32" s="79">
        <f t="shared" si="4"/>
        <v>45589</v>
      </c>
      <c r="H32" s="78">
        <f>F32+1</f>
        <v>45589</v>
      </c>
      <c r="I32" s="1497"/>
      <c r="J32" s="1083"/>
      <c r="K32" s="1083"/>
      <c r="L32" s="1759"/>
      <c r="M32" s="1071"/>
      <c r="N32" s="1357"/>
      <c r="O32" s="1772"/>
      <c r="P32" s="242"/>
      <c r="Q32" s="1585"/>
      <c r="R32" s="1678"/>
      <c r="S32" s="1083"/>
      <c r="T32" s="1083"/>
      <c r="U32" s="1759"/>
      <c r="V32" s="1071"/>
      <c r="W32" s="1357"/>
      <c r="X32" s="1772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2"/>
      <c r="EK32" s="52"/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52"/>
    </row>
    <row r="33" spans="1:166" ht="15" customHeight="1">
      <c r="A33" s="449" t="s">
        <v>604</v>
      </c>
      <c r="B33" s="85" t="s">
        <v>178</v>
      </c>
      <c r="C33" s="86">
        <f>C25+1</f>
        <v>441</v>
      </c>
      <c r="D33" s="87" t="s">
        <v>179</v>
      </c>
      <c r="E33" s="88" t="s">
        <v>180</v>
      </c>
      <c r="F33" s="334">
        <f>F25+7</f>
        <v>45585</v>
      </c>
      <c r="G33" s="335">
        <f t="shared" si="4"/>
        <v>45586</v>
      </c>
      <c r="H33" s="334">
        <f>F33+4</f>
        <v>45589</v>
      </c>
      <c r="I33" s="1497"/>
      <c r="J33" s="1083"/>
      <c r="K33" s="1083"/>
      <c r="L33" s="1759"/>
      <c r="M33" s="1071"/>
      <c r="N33" s="1357"/>
      <c r="O33" s="1772"/>
      <c r="P33" s="242"/>
      <c r="Q33" s="1585"/>
      <c r="R33" s="1678"/>
      <c r="S33" s="1083"/>
      <c r="T33" s="1083"/>
      <c r="U33" s="1759"/>
      <c r="V33" s="1071"/>
      <c r="W33" s="1357"/>
      <c r="X33" s="1772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</row>
    <row r="34" spans="1:166" ht="15" customHeight="1">
      <c r="A34" s="494" t="s">
        <v>610</v>
      </c>
      <c r="B34" s="370" t="s">
        <v>182</v>
      </c>
      <c r="C34" s="370">
        <f>C26+1</f>
        <v>441</v>
      </c>
      <c r="D34" s="371" t="s">
        <v>179</v>
      </c>
      <c r="E34" s="372" t="s">
        <v>180</v>
      </c>
      <c r="F34" s="373">
        <f>F26+7</f>
        <v>45586</v>
      </c>
      <c r="G34" s="374">
        <f t="shared" si="4"/>
        <v>45587</v>
      </c>
      <c r="H34" s="373">
        <f>F34+2</f>
        <v>45588</v>
      </c>
      <c r="I34" s="1497"/>
      <c r="J34" s="1083"/>
      <c r="K34" s="1083"/>
      <c r="L34" s="1759"/>
      <c r="M34" s="1071"/>
      <c r="N34" s="1357"/>
      <c r="O34" s="1772"/>
      <c r="P34" s="242"/>
      <c r="Q34" s="1585"/>
      <c r="R34" s="1678"/>
      <c r="S34" s="1083"/>
      <c r="T34" s="1083"/>
      <c r="U34" s="1759"/>
      <c r="V34" s="1071"/>
      <c r="W34" s="1357"/>
      <c r="X34" s="1772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</row>
    <row r="35" spans="1:166" ht="15" customHeight="1">
      <c r="A35" s="449" t="s">
        <v>224</v>
      </c>
      <c r="B35" s="85" t="s">
        <v>184</v>
      </c>
      <c r="C35" s="86">
        <f>C27+1</f>
        <v>443</v>
      </c>
      <c r="D35" s="87" t="s">
        <v>169</v>
      </c>
      <c r="E35" s="88" t="s">
        <v>180</v>
      </c>
      <c r="F35" s="89">
        <f>F27+7</f>
        <v>45590</v>
      </c>
      <c r="G35" s="90">
        <f t="shared" si="4"/>
        <v>45591</v>
      </c>
      <c r="H35" s="89">
        <f>F35+2</f>
        <v>45592</v>
      </c>
      <c r="I35" s="1497"/>
      <c r="J35" s="1083"/>
      <c r="K35" s="1083"/>
      <c r="L35" s="1759"/>
      <c r="M35" s="1071"/>
      <c r="N35" s="1357"/>
      <c r="O35" s="1772"/>
      <c r="P35" s="242"/>
      <c r="Q35" s="1585"/>
      <c r="R35" s="1678"/>
      <c r="S35" s="1083"/>
      <c r="T35" s="1083"/>
      <c r="U35" s="1759"/>
      <c r="V35" s="1071"/>
      <c r="W35" s="1357"/>
      <c r="X35" s="1772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</row>
    <row r="36" spans="1:166" s="355" customFormat="1" ht="15" customHeight="1">
      <c r="A36" s="450" t="s">
        <v>611</v>
      </c>
      <c r="B36" s="337" t="s">
        <v>186</v>
      </c>
      <c r="C36" s="332">
        <f>C28+1</f>
        <v>443</v>
      </c>
      <c r="D36" s="338" t="s">
        <v>169</v>
      </c>
      <c r="E36" s="333" t="s">
        <v>187</v>
      </c>
      <c r="F36" s="334">
        <f>F28+7</f>
        <v>45586</v>
      </c>
      <c r="G36" s="335">
        <f t="shared" si="4"/>
        <v>45587</v>
      </c>
      <c r="H36" s="334">
        <f>F36+1</f>
        <v>45587</v>
      </c>
      <c r="I36" s="1497"/>
      <c r="J36" s="1083"/>
      <c r="K36" s="1083"/>
      <c r="L36" s="1759"/>
      <c r="M36" s="1071"/>
      <c r="N36" s="1357"/>
      <c r="O36" s="1772"/>
      <c r="P36" s="242"/>
      <c r="Q36" s="1585"/>
      <c r="R36" s="1678"/>
      <c r="S36" s="1083"/>
      <c r="T36" s="1083"/>
      <c r="U36" s="1759"/>
      <c r="V36" s="1071"/>
      <c r="W36" s="1357"/>
      <c r="X36" s="1772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</row>
    <row r="37" spans="1:166" s="355" customFormat="1" ht="15" customHeight="1">
      <c r="A37" s="451" t="s">
        <v>203</v>
      </c>
      <c r="B37" s="332" t="s">
        <v>178</v>
      </c>
      <c r="C37" s="332">
        <f>C29+1</f>
        <v>440</v>
      </c>
      <c r="D37" s="338" t="s">
        <v>179</v>
      </c>
      <c r="E37" s="479" t="s">
        <v>187</v>
      </c>
      <c r="F37" s="480">
        <f>F29+7</f>
        <v>45588</v>
      </c>
      <c r="G37" s="481">
        <f t="shared" si="4"/>
        <v>45589</v>
      </c>
      <c r="H37" s="480">
        <f>F37+1</f>
        <v>45589</v>
      </c>
      <c r="I37" s="1498"/>
      <c r="J37" s="1656"/>
      <c r="K37" s="1084"/>
      <c r="L37" s="1760"/>
      <c r="M37" s="1072"/>
      <c r="N37" s="1358"/>
      <c r="O37" s="1773"/>
      <c r="P37" s="242"/>
      <c r="Q37" s="1585"/>
      <c r="R37" s="1679"/>
      <c r="S37" s="1084"/>
      <c r="T37" s="1084"/>
      <c r="U37" s="1760"/>
      <c r="V37" s="1072"/>
      <c r="W37" s="1358"/>
      <c r="X37" s="177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</row>
    <row r="38" spans="1:166">
      <c r="A38" s="104"/>
      <c r="B38" s="358"/>
      <c r="C38" s="358"/>
      <c r="D38" s="359"/>
      <c r="E38" s="94"/>
      <c r="F38" s="96"/>
      <c r="G38" s="96"/>
      <c r="H38" s="96"/>
      <c r="I38" s="63"/>
      <c r="J38" s="63"/>
      <c r="K38" s="63"/>
      <c r="L38" s="63"/>
      <c r="M38" s="64"/>
      <c r="N38" s="64"/>
      <c r="O38" s="64"/>
      <c r="P38" s="61"/>
      <c r="Q38" s="39"/>
      <c r="R38" s="38"/>
      <c r="S38" s="63"/>
      <c r="T38" s="63"/>
      <c r="U38" s="63"/>
      <c r="V38" s="64"/>
      <c r="W38" s="64"/>
      <c r="X38" s="64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</row>
    <row r="39" spans="1:166" ht="15" customHeight="1">
      <c r="A39" s="447" t="s">
        <v>175</v>
      </c>
      <c r="B39" s="73" t="s">
        <v>168</v>
      </c>
      <c r="C39" s="68">
        <f>C31+1</f>
        <v>444</v>
      </c>
      <c r="D39" s="75" t="s">
        <v>169</v>
      </c>
      <c r="E39" s="69" t="s">
        <v>170</v>
      </c>
      <c r="F39" s="70">
        <f>F31+7</f>
        <v>45592</v>
      </c>
      <c r="G39" s="71">
        <f t="shared" ref="G39:G45" si="5">F39+1</f>
        <v>45593</v>
      </c>
      <c r="H39" s="72">
        <f>F39+4</f>
        <v>45596</v>
      </c>
      <c r="I39" s="1769" t="s">
        <v>764</v>
      </c>
      <c r="J39" s="1079"/>
      <c r="K39" s="1082">
        <f>K31+1</f>
        <v>442</v>
      </c>
      <c r="L39" s="1758" t="s">
        <v>173</v>
      </c>
      <c r="M39" s="1070">
        <f>SUM(M31+7)</f>
        <v>45602</v>
      </c>
      <c r="N39" s="1356">
        <f>SUM(M39+1)</f>
        <v>45603</v>
      </c>
      <c r="O39" s="1771">
        <f>SUM(N39+17)</f>
        <v>45620</v>
      </c>
      <c r="P39" s="242"/>
      <c r="Q39" s="1585"/>
      <c r="R39" s="1769" t="str">
        <f>_xlfn.ARRAYTOTEXT(I39)</f>
        <v>MAJESTIC MAERSK</v>
      </c>
      <c r="S39" s="1079"/>
      <c r="T39" s="1082">
        <f>SUM(T31+1)</f>
        <v>442</v>
      </c>
      <c r="U39" s="1758" t="s">
        <v>173</v>
      </c>
      <c r="V39" s="1070">
        <f>SUM(V31+7)</f>
        <v>45602</v>
      </c>
      <c r="W39" s="1356">
        <f>SUM(V39+1)</f>
        <v>45603</v>
      </c>
      <c r="X39" s="1771">
        <f>SUM(W39+17)</f>
        <v>45620</v>
      </c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</row>
    <row r="40" spans="1:166" s="364" customFormat="1" ht="15" customHeight="1">
      <c r="A40" s="448" t="s">
        <v>175</v>
      </c>
      <c r="B40" s="82" t="s">
        <v>168</v>
      </c>
      <c r="C40" s="76">
        <f>C32+1</f>
        <v>444</v>
      </c>
      <c r="D40" s="83" t="s">
        <v>169</v>
      </c>
      <c r="E40" s="77" t="s">
        <v>176</v>
      </c>
      <c r="F40" s="78">
        <f>F32+7</f>
        <v>45595</v>
      </c>
      <c r="G40" s="79">
        <f t="shared" si="5"/>
        <v>45596</v>
      </c>
      <c r="H40" s="80">
        <f>F40+1</f>
        <v>45596</v>
      </c>
      <c r="I40" s="1678"/>
      <c r="J40" s="1080"/>
      <c r="K40" s="1083"/>
      <c r="L40" s="1759"/>
      <c r="M40" s="1071"/>
      <c r="N40" s="1357"/>
      <c r="O40" s="1772"/>
      <c r="P40" s="242"/>
      <c r="Q40" s="1585"/>
      <c r="R40" s="1678"/>
      <c r="S40" s="1080"/>
      <c r="T40" s="1083"/>
      <c r="U40" s="1759"/>
      <c r="V40" s="1071"/>
      <c r="W40" s="1357"/>
      <c r="X40" s="1772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</row>
    <row r="41" spans="1:166" ht="15" customHeight="1">
      <c r="A41" s="449" t="s">
        <v>215</v>
      </c>
      <c r="B41" s="85" t="s">
        <v>178</v>
      </c>
      <c r="C41" s="86">
        <f>C33+1</f>
        <v>442</v>
      </c>
      <c r="D41" s="87" t="s">
        <v>179</v>
      </c>
      <c r="E41" s="88" t="s">
        <v>180</v>
      </c>
      <c r="F41" s="89">
        <f>F33+7</f>
        <v>45592</v>
      </c>
      <c r="G41" s="90">
        <f t="shared" si="5"/>
        <v>45593</v>
      </c>
      <c r="H41" s="91">
        <f>F41+4</f>
        <v>45596</v>
      </c>
      <c r="I41" s="1678"/>
      <c r="J41" s="1080"/>
      <c r="K41" s="1083"/>
      <c r="L41" s="1759"/>
      <c r="M41" s="1071"/>
      <c r="N41" s="1357"/>
      <c r="O41" s="1772"/>
      <c r="P41" s="242"/>
      <c r="Q41" s="1585"/>
      <c r="R41" s="1678"/>
      <c r="S41" s="1080"/>
      <c r="T41" s="1083"/>
      <c r="U41" s="1759"/>
      <c r="V41" s="1071"/>
      <c r="W41" s="1357"/>
      <c r="X41" s="1772"/>
      <c r="Y41" s="113"/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3"/>
      <c r="AK41" s="113"/>
      <c r="AL41" s="113"/>
      <c r="AM41" s="113"/>
      <c r="AN41" s="113"/>
      <c r="AO41" s="113"/>
      <c r="AP41" s="113"/>
      <c r="AQ41" s="113"/>
      <c r="AR41" s="113"/>
      <c r="AS41" s="113"/>
      <c r="AT41" s="113"/>
      <c r="AU41" s="113"/>
      <c r="AV41" s="113"/>
      <c r="AW41" s="113"/>
      <c r="AX41" s="113"/>
      <c r="AY41" s="113"/>
      <c r="AZ41" s="113"/>
      <c r="BA41" s="113"/>
      <c r="BB41" s="113"/>
      <c r="BC41" s="113"/>
      <c r="BD41" s="113"/>
      <c r="BE41" s="113"/>
      <c r="BF41" s="113"/>
      <c r="BG41" s="113"/>
      <c r="BH41" s="113"/>
      <c r="BI41" s="113"/>
      <c r="BJ41" s="113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</row>
    <row r="42" spans="1:166" ht="15" customHeight="1">
      <c r="A42" s="494" t="s">
        <v>614</v>
      </c>
      <c r="B42" s="370" t="s">
        <v>182</v>
      </c>
      <c r="C42" s="370">
        <f>C34+1</f>
        <v>442</v>
      </c>
      <c r="D42" s="371" t="s">
        <v>179</v>
      </c>
      <c r="E42" s="372" t="s">
        <v>180</v>
      </c>
      <c r="F42" s="373">
        <f>F34+7</f>
        <v>45593</v>
      </c>
      <c r="G42" s="374">
        <f t="shared" si="5"/>
        <v>45594</v>
      </c>
      <c r="H42" s="382">
        <f>F42+2</f>
        <v>45595</v>
      </c>
      <c r="I42" s="1678"/>
      <c r="J42" s="1080"/>
      <c r="K42" s="1083"/>
      <c r="L42" s="1759"/>
      <c r="M42" s="1071"/>
      <c r="N42" s="1357"/>
      <c r="O42" s="1772"/>
      <c r="P42" s="242"/>
      <c r="Q42" s="1585"/>
      <c r="R42" s="1678"/>
      <c r="S42" s="1080"/>
      <c r="T42" s="1083"/>
      <c r="U42" s="1759"/>
      <c r="V42" s="1071"/>
      <c r="W42" s="1357"/>
      <c r="X42" s="1772"/>
      <c r="Y42" s="113"/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3"/>
      <c r="AK42" s="113"/>
      <c r="AL42" s="113"/>
      <c r="AM42" s="113"/>
      <c r="AN42" s="113"/>
      <c r="AO42" s="113"/>
      <c r="AP42" s="113"/>
      <c r="AQ42" s="113"/>
      <c r="AR42" s="113"/>
      <c r="AS42" s="113"/>
      <c r="AT42" s="113"/>
      <c r="AU42" s="113"/>
      <c r="AV42" s="113"/>
      <c r="AW42" s="113"/>
      <c r="AX42" s="113"/>
      <c r="AY42" s="113"/>
      <c r="AZ42" s="113"/>
      <c r="BA42" s="113"/>
      <c r="BB42" s="113"/>
      <c r="BC42" s="113"/>
      <c r="BD42" s="113"/>
      <c r="BE42" s="113"/>
      <c r="BF42" s="113"/>
      <c r="BG42" s="113"/>
      <c r="BH42" s="113"/>
      <c r="BI42" s="113"/>
      <c r="BJ42" s="113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</row>
    <row r="43" spans="1:166" ht="15" customHeight="1">
      <c r="A43" s="449" t="s">
        <v>217</v>
      </c>
      <c r="B43" s="85" t="s">
        <v>184</v>
      </c>
      <c r="C43" s="86">
        <f>C35+1</f>
        <v>444</v>
      </c>
      <c r="D43" s="87" t="s">
        <v>179</v>
      </c>
      <c r="E43" s="88" t="s">
        <v>180</v>
      </c>
      <c r="F43" s="89">
        <f>F35+7</f>
        <v>45597</v>
      </c>
      <c r="G43" s="90">
        <f t="shared" si="5"/>
        <v>45598</v>
      </c>
      <c r="H43" s="89">
        <f>F43+2</f>
        <v>45599</v>
      </c>
      <c r="I43" s="1678"/>
      <c r="J43" s="1080"/>
      <c r="K43" s="1083"/>
      <c r="L43" s="1759"/>
      <c r="M43" s="1071"/>
      <c r="N43" s="1357"/>
      <c r="O43" s="1772"/>
      <c r="P43" s="242"/>
      <c r="Q43" s="1585"/>
      <c r="R43" s="1678"/>
      <c r="S43" s="1080"/>
      <c r="T43" s="1083"/>
      <c r="U43" s="1759"/>
      <c r="V43" s="1071"/>
      <c r="W43" s="1357"/>
      <c r="X43" s="1772"/>
      <c r="Y43" s="113"/>
      <c r="Z43" s="113"/>
      <c r="AA43" s="113"/>
      <c r="AB43" s="113"/>
      <c r="AC43" s="113"/>
      <c r="AD43" s="113"/>
      <c r="AE43" s="113"/>
      <c r="AF43" s="113"/>
      <c r="AG43" s="113"/>
      <c r="AH43" s="113"/>
      <c r="AI43" s="113"/>
      <c r="AJ43" s="113"/>
      <c r="AK43" s="113"/>
      <c r="AL43" s="113"/>
      <c r="AM43" s="113"/>
      <c r="AN43" s="113"/>
      <c r="AO43" s="113"/>
      <c r="AP43" s="113"/>
      <c r="AQ43" s="113"/>
      <c r="AR43" s="113"/>
      <c r="AS43" s="113"/>
      <c r="AT43" s="113"/>
      <c r="AU43" s="113"/>
      <c r="AV43" s="113"/>
      <c r="AW43" s="113"/>
      <c r="AX43" s="113"/>
      <c r="AY43" s="113"/>
      <c r="AZ43" s="113"/>
      <c r="BA43" s="113"/>
      <c r="BB43" s="113"/>
      <c r="BC43" s="113"/>
      <c r="BD43" s="113"/>
      <c r="BE43" s="113"/>
      <c r="BF43" s="113"/>
      <c r="BG43" s="113"/>
      <c r="BH43" s="113"/>
      <c r="BI43" s="113"/>
      <c r="BJ43" s="113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</row>
    <row r="44" spans="1:166" s="355" customFormat="1" ht="15" customHeight="1">
      <c r="A44" s="450" t="s">
        <v>615</v>
      </c>
      <c r="B44" s="337" t="s">
        <v>186</v>
      </c>
      <c r="C44" s="332">
        <f>C36+1</f>
        <v>444</v>
      </c>
      <c r="D44" s="338" t="s">
        <v>169</v>
      </c>
      <c r="E44" s="333" t="s">
        <v>187</v>
      </c>
      <c r="F44" s="334">
        <f>F36+7</f>
        <v>45593</v>
      </c>
      <c r="G44" s="335">
        <f t="shared" si="5"/>
        <v>45594</v>
      </c>
      <c r="H44" s="336">
        <f>F44+1</f>
        <v>45594</v>
      </c>
      <c r="I44" s="1678"/>
      <c r="J44" s="1080"/>
      <c r="K44" s="1083"/>
      <c r="L44" s="1759"/>
      <c r="M44" s="1071"/>
      <c r="N44" s="1357"/>
      <c r="O44" s="1772"/>
      <c r="P44" s="242"/>
      <c r="Q44" s="1585"/>
      <c r="R44" s="1678"/>
      <c r="S44" s="1080"/>
      <c r="T44" s="1083"/>
      <c r="U44" s="1759"/>
      <c r="V44" s="1071"/>
      <c r="W44" s="1357"/>
      <c r="X44" s="1772"/>
      <c r="Y44" s="113"/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  <c r="AJ44" s="113"/>
      <c r="AK44" s="113"/>
      <c r="AL44" s="113"/>
      <c r="AM44" s="113"/>
      <c r="AN44" s="113"/>
      <c r="AO44" s="113"/>
      <c r="AP44" s="113"/>
      <c r="AQ44" s="113"/>
      <c r="AR44" s="113"/>
      <c r="AS44" s="113"/>
      <c r="AT44" s="113"/>
      <c r="AU44" s="113"/>
      <c r="AV44" s="113"/>
      <c r="AW44" s="113"/>
      <c r="AX44" s="113"/>
      <c r="AY44" s="113"/>
      <c r="AZ44" s="113"/>
      <c r="BA44" s="113"/>
      <c r="BB44" s="113"/>
      <c r="BC44" s="113"/>
      <c r="BD44" s="113"/>
      <c r="BE44" s="113"/>
      <c r="BF44" s="113"/>
      <c r="BG44" s="113"/>
      <c r="BH44" s="113"/>
      <c r="BI44" s="113"/>
      <c r="BJ44" s="113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</row>
    <row r="45" spans="1:166" s="355" customFormat="1" ht="15" customHeight="1">
      <c r="A45" s="451" t="s">
        <v>215</v>
      </c>
      <c r="B45" s="332" t="s">
        <v>178</v>
      </c>
      <c r="C45" s="332">
        <f>C37+1</f>
        <v>441</v>
      </c>
      <c r="D45" s="338" t="s">
        <v>179</v>
      </c>
      <c r="E45" s="479" t="s">
        <v>187</v>
      </c>
      <c r="F45" s="480">
        <f>F37+7</f>
        <v>45595</v>
      </c>
      <c r="G45" s="481">
        <f t="shared" si="5"/>
        <v>45596</v>
      </c>
      <c r="H45" s="639">
        <f>F45+1</f>
        <v>45596</v>
      </c>
      <c r="I45" s="1679"/>
      <c r="J45" s="1081"/>
      <c r="K45" s="1084"/>
      <c r="L45" s="1760"/>
      <c r="M45" s="1072"/>
      <c r="N45" s="1358"/>
      <c r="O45" s="1773"/>
      <c r="P45" s="242"/>
      <c r="Q45" s="1585"/>
      <c r="R45" s="1679"/>
      <c r="S45" s="1081"/>
      <c r="T45" s="1084"/>
      <c r="U45" s="1760"/>
      <c r="V45" s="1072"/>
      <c r="W45" s="1358"/>
      <c r="X45" s="177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</row>
    <row r="46" spans="1:166" ht="15" customHeight="1">
      <c r="A46" s="62"/>
      <c r="B46" s="39"/>
      <c r="C46" s="39"/>
      <c r="D46" s="40"/>
      <c r="E46" s="40"/>
      <c r="F46" s="39"/>
      <c r="G46" s="39"/>
      <c r="H46" s="39"/>
      <c r="I46" s="63"/>
      <c r="J46" s="63"/>
      <c r="K46" s="63"/>
      <c r="L46" s="63"/>
      <c r="M46" s="64"/>
      <c r="N46" s="64"/>
      <c r="O46" s="64"/>
      <c r="P46" s="61"/>
      <c r="Q46" s="39"/>
      <c r="R46" s="38"/>
      <c r="S46" s="63"/>
      <c r="T46" s="63"/>
      <c r="U46" s="63"/>
      <c r="V46" s="64"/>
      <c r="W46" s="64"/>
      <c r="X46" s="64"/>
      <c r="Y46" s="113"/>
      <c r="Z46" s="113"/>
      <c r="AA46" s="113"/>
      <c r="AB46" s="113"/>
      <c r="AC46" s="113"/>
      <c r="AD46" s="113"/>
      <c r="AE46" s="113"/>
      <c r="AF46" s="113"/>
      <c r="AG46" s="113"/>
      <c r="AH46" s="113"/>
      <c r="AI46" s="113"/>
      <c r="AJ46" s="113"/>
      <c r="AK46" s="113"/>
      <c r="AL46" s="113"/>
      <c r="AM46" s="113"/>
      <c r="AN46" s="113"/>
      <c r="AO46" s="113"/>
      <c r="AP46" s="113"/>
      <c r="AQ46" s="113"/>
      <c r="AR46" s="113"/>
      <c r="AS46" s="113"/>
      <c r="AT46" s="113"/>
      <c r="AU46" s="113"/>
      <c r="AV46" s="113"/>
      <c r="AW46" s="113"/>
      <c r="AX46" s="113"/>
      <c r="AY46" s="113"/>
      <c r="AZ46" s="113"/>
      <c r="BA46" s="113"/>
      <c r="BB46" s="113"/>
      <c r="BC46" s="113"/>
      <c r="BD46" s="113"/>
      <c r="BE46" s="113"/>
      <c r="BF46" s="113"/>
      <c r="BG46" s="113"/>
      <c r="BH46" s="113"/>
      <c r="BI46" s="113"/>
      <c r="BJ46" s="113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2"/>
      <c r="ET46" s="52"/>
      <c r="EU46" s="52"/>
      <c r="EV46" s="52"/>
      <c r="EW46" s="52"/>
      <c r="EX46" s="52"/>
      <c r="EY46" s="52"/>
      <c r="EZ46" s="52"/>
      <c r="FA46" s="52"/>
      <c r="FB46" s="52"/>
      <c r="FC46" s="52"/>
      <c r="FD46" s="52"/>
      <c r="FE46" s="52"/>
      <c r="FF46" s="52"/>
      <c r="FG46" s="52"/>
      <c r="FH46" s="52"/>
      <c r="FI46" s="52"/>
      <c r="FJ46" s="52"/>
    </row>
    <row r="47" spans="1:166" ht="15" customHeight="1">
      <c r="A47" s="447" t="s">
        <v>188</v>
      </c>
      <c r="B47" s="73" t="s">
        <v>168</v>
      </c>
      <c r="C47" s="68">
        <f>C39+1</f>
        <v>445</v>
      </c>
      <c r="D47" s="75" t="s">
        <v>169</v>
      </c>
      <c r="E47" s="69" t="s">
        <v>170</v>
      </c>
      <c r="F47" s="70">
        <f>F39+7</f>
        <v>45599</v>
      </c>
      <c r="G47" s="71">
        <f t="shared" ref="G47:G53" si="6">F47+1</f>
        <v>45600</v>
      </c>
      <c r="H47" s="72">
        <f>F47+4</f>
        <v>45603</v>
      </c>
      <c r="I47" s="1769" t="s">
        <v>765</v>
      </c>
      <c r="J47" s="1535"/>
      <c r="K47" s="1514">
        <f>K39+1</f>
        <v>443</v>
      </c>
      <c r="L47" s="1774" t="s">
        <v>173</v>
      </c>
      <c r="M47" s="1375">
        <f>SUM(M39+7)</f>
        <v>45609</v>
      </c>
      <c r="N47" s="1681">
        <f>SUM(M47+1)</f>
        <v>45610</v>
      </c>
      <c r="O47" s="1777">
        <f>SUM(N47+17)</f>
        <v>45627</v>
      </c>
      <c r="P47" s="242"/>
      <c r="Q47" s="1585"/>
      <c r="R47" s="1769" t="str">
        <f>_xlfn.ARRAYTOTEXT(I47)</f>
        <v>MARIE MAERSK</v>
      </c>
      <c r="S47" s="1535"/>
      <c r="T47" s="1514">
        <f>SUM(T39+1)</f>
        <v>443</v>
      </c>
      <c r="U47" s="1774" t="s">
        <v>173</v>
      </c>
      <c r="V47" s="1375">
        <f>SUM(V39+7)</f>
        <v>45609</v>
      </c>
      <c r="W47" s="1681">
        <f>SUM(V47+1)</f>
        <v>45610</v>
      </c>
      <c r="X47" s="1777">
        <f>SUM(W47+17)</f>
        <v>45627</v>
      </c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  <c r="AW47" s="113"/>
      <c r="AX47" s="113"/>
      <c r="AY47" s="113"/>
      <c r="AZ47" s="113"/>
      <c r="BA47" s="113"/>
      <c r="BB47" s="113"/>
      <c r="BC47" s="113"/>
      <c r="BD47" s="113"/>
      <c r="BE47" s="113"/>
      <c r="BF47" s="113"/>
      <c r="BG47" s="113"/>
      <c r="BH47" s="113"/>
      <c r="BI47" s="113"/>
      <c r="BJ47" s="113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52"/>
      <c r="DE47" s="52"/>
      <c r="DF47" s="52"/>
      <c r="DG47" s="52"/>
      <c r="DH47" s="52"/>
      <c r="DI47" s="52"/>
      <c r="DJ47" s="52"/>
      <c r="DK47" s="52"/>
      <c r="DL47" s="52"/>
      <c r="DM47" s="52"/>
      <c r="DN47" s="52"/>
      <c r="DO47" s="52"/>
      <c r="DP47" s="52"/>
      <c r="DQ47" s="52"/>
      <c r="DR47" s="52"/>
      <c r="DS47" s="52"/>
      <c r="DT47" s="52"/>
      <c r="DU47" s="52"/>
      <c r="DV47" s="52"/>
      <c r="DW47" s="52"/>
      <c r="DX47" s="52"/>
      <c r="DY47" s="52"/>
      <c r="DZ47" s="52"/>
      <c r="EA47" s="52"/>
      <c r="EB47" s="52"/>
      <c r="EC47" s="52"/>
      <c r="ED47" s="52"/>
      <c r="EE47" s="52"/>
      <c r="EF47" s="52"/>
      <c r="EG47" s="52"/>
      <c r="EH47" s="52"/>
      <c r="EI47" s="52"/>
      <c r="EJ47" s="52"/>
      <c r="EK47" s="52"/>
      <c r="EL47" s="52"/>
      <c r="EM47" s="52"/>
      <c r="EN47" s="52"/>
      <c r="EO47" s="52"/>
      <c r="EP47" s="52"/>
      <c r="EQ47" s="52"/>
      <c r="ER47" s="52"/>
      <c r="ES47" s="52"/>
      <c r="ET47" s="52"/>
      <c r="EU47" s="52"/>
      <c r="EV47" s="52"/>
      <c r="EW47" s="52"/>
      <c r="EX47" s="52"/>
      <c r="EY47" s="52"/>
      <c r="EZ47" s="52"/>
      <c r="FA47" s="52"/>
      <c r="FB47" s="52"/>
      <c r="FC47" s="52"/>
      <c r="FD47" s="52"/>
      <c r="FE47" s="52"/>
      <c r="FF47" s="52"/>
      <c r="FG47" s="52"/>
      <c r="FH47" s="52"/>
      <c r="FI47" s="52"/>
      <c r="FJ47" s="52"/>
    </row>
    <row r="48" spans="1:166" s="364" customFormat="1" ht="15" customHeight="1">
      <c r="A48" s="448" t="s">
        <v>188</v>
      </c>
      <c r="B48" s="82" t="s">
        <v>168</v>
      </c>
      <c r="C48" s="76">
        <f>C40+1</f>
        <v>445</v>
      </c>
      <c r="D48" s="83" t="s">
        <v>169</v>
      </c>
      <c r="E48" s="77" t="s">
        <v>176</v>
      </c>
      <c r="F48" s="78">
        <f>F40+7</f>
        <v>45602</v>
      </c>
      <c r="G48" s="79">
        <f t="shared" si="6"/>
        <v>45603</v>
      </c>
      <c r="H48" s="80">
        <f>F48+1</f>
        <v>45603</v>
      </c>
      <c r="I48" s="1550"/>
      <c r="J48" s="1536"/>
      <c r="K48" s="1515"/>
      <c r="L48" s="1775"/>
      <c r="M48" s="1376"/>
      <c r="N48" s="1682"/>
      <c r="O48" s="1778"/>
      <c r="P48" s="242"/>
      <c r="Q48" s="1585"/>
      <c r="R48" s="1678"/>
      <c r="S48" s="1536"/>
      <c r="T48" s="1515"/>
      <c r="U48" s="1775"/>
      <c r="V48" s="1376"/>
      <c r="W48" s="1682"/>
      <c r="X48" s="1778"/>
      <c r="Y48" s="113"/>
      <c r="Z48" s="113"/>
      <c r="AA48" s="113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13"/>
      <c r="AM48" s="113"/>
      <c r="AN48" s="113"/>
      <c r="AO48" s="113"/>
      <c r="AP48" s="113"/>
      <c r="AQ48" s="113"/>
      <c r="AR48" s="113"/>
      <c r="AS48" s="113"/>
      <c r="AT48" s="113"/>
      <c r="AU48" s="113"/>
      <c r="AV48" s="113"/>
      <c r="AW48" s="113"/>
      <c r="AX48" s="113"/>
      <c r="AY48" s="113"/>
      <c r="AZ48" s="113"/>
      <c r="BA48" s="113"/>
      <c r="BB48" s="113"/>
      <c r="BC48" s="113"/>
      <c r="BD48" s="113"/>
      <c r="BE48" s="113"/>
      <c r="BF48" s="113"/>
      <c r="BG48" s="113"/>
      <c r="BH48" s="113"/>
      <c r="BI48" s="113"/>
      <c r="BJ48" s="113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/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2"/>
      <c r="EE48" s="52"/>
      <c r="EF48" s="52"/>
      <c r="EG48" s="52"/>
      <c r="EH48" s="52"/>
      <c r="EI48" s="52"/>
      <c r="EJ48" s="52"/>
      <c r="EK48" s="52"/>
      <c r="EL48" s="52"/>
      <c r="EM48" s="52"/>
      <c r="EN48" s="52"/>
      <c r="EO48" s="52"/>
      <c r="EP48" s="52"/>
      <c r="EQ48" s="52"/>
      <c r="ER48" s="52"/>
      <c r="ES48" s="52"/>
      <c r="ET48" s="52"/>
      <c r="EU48" s="52"/>
      <c r="EV48" s="52"/>
      <c r="EW48" s="52"/>
      <c r="EX48" s="52"/>
      <c r="EY48" s="52"/>
      <c r="EZ48" s="52"/>
      <c r="FA48" s="52"/>
      <c r="FB48" s="52"/>
      <c r="FC48" s="52"/>
      <c r="FD48" s="52"/>
      <c r="FE48" s="52"/>
      <c r="FF48" s="52"/>
      <c r="FG48" s="52"/>
      <c r="FH48" s="52"/>
      <c r="FI48" s="52"/>
      <c r="FJ48" s="52"/>
    </row>
    <row r="49" spans="1:166" ht="15" customHeight="1">
      <c r="A49" s="449" t="s">
        <v>221</v>
      </c>
      <c r="B49" s="85" t="s">
        <v>178</v>
      </c>
      <c r="C49" s="86">
        <f>C41+1</f>
        <v>443</v>
      </c>
      <c r="D49" s="87" t="s">
        <v>179</v>
      </c>
      <c r="E49" s="88" t="s">
        <v>180</v>
      </c>
      <c r="F49" s="89">
        <f>F41+7</f>
        <v>45599</v>
      </c>
      <c r="G49" s="90">
        <f t="shared" si="6"/>
        <v>45600</v>
      </c>
      <c r="H49" s="91">
        <f>F49+4</f>
        <v>45603</v>
      </c>
      <c r="I49" s="1550"/>
      <c r="J49" s="1536"/>
      <c r="K49" s="1515"/>
      <c r="L49" s="1775"/>
      <c r="M49" s="1376"/>
      <c r="N49" s="1682"/>
      <c r="O49" s="1778"/>
      <c r="P49" s="242"/>
      <c r="Q49" s="1585"/>
      <c r="R49" s="1678"/>
      <c r="S49" s="1536"/>
      <c r="T49" s="1515"/>
      <c r="U49" s="1775"/>
      <c r="V49" s="1376"/>
      <c r="W49" s="1682"/>
      <c r="X49" s="1778"/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13"/>
      <c r="AX49" s="113"/>
      <c r="AY49" s="113"/>
      <c r="AZ49" s="113"/>
      <c r="BA49" s="113"/>
      <c r="BB49" s="113"/>
      <c r="BC49" s="113"/>
      <c r="BD49" s="113"/>
      <c r="BE49" s="113"/>
      <c r="BF49" s="113"/>
      <c r="BG49" s="113"/>
      <c r="BH49" s="113"/>
      <c r="BI49" s="113"/>
      <c r="BJ49" s="113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  <c r="EJ49" s="52"/>
      <c r="EK49" s="52"/>
      <c r="EL49" s="52"/>
      <c r="EM49" s="52"/>
      <c r="EN49" s="52"/>
      <c r="EO49" s="52"/>
      <c r="EP49" s="52"/>
      <c r="EQ49" s="52"/>
      <c r="ER49" s="52"/>
      <c r="ES49" s="52"/>
      <c r="ET49" s="52"/>
      <c r="EU49" s="52"/>
      <c r="EV49" s="52"/>
      <c r="EW49" s="52"/>
      <c r="EX49" s="52"/>
      <c r="EY49" s="52"/>
      <c r="EZ49" s="52"/>
      <c r="FA49" s="52"/>
      <c r="FB49" s="52"/>
      <c r="FC49" s="52"/>
      <c r="FD49" s="52"/>
      <c r="FE49" s="52"/>
      <c r="FF49" s="52"/>
      <c r="FG49" s="52"/>
      <c r="FH49" s="52"/>
      <c r="FI49" s="52"/>
      <c r="FJ49" s="52"/>
    </row>
    <row r="50" spans="1:166" ht="15" customHeight="1">
      <c r="A50" s="494" t="s">
        <v>617</v>
      </c>
      <c r="B50" s="370" t="s">
        <v>182</v>
      </c>
      <c r="C50" s="370">
        <v>401</v>
      </c>
      <c r="D50" s="371" t="s">
        <v>179</v>
      </c>
      <c r="E50" s="372" t="s">
        <v>180</v>
      </c>
      <c r="F50" s="373">
        <f>F42+7</f>
        <v>45600</v>
      </c>
      <c r="G50" s="374">
        <f t="shared" si="6"/>
        <v>45601</v>
      </c>
      <c r="H50" s="382">
        <f>F50+2</f>
        <v>45602</v>
      </c>
      <c r="I50" s="1550"/>
      <c r="J50" s="1536"/>
      <c r="K50" s="1515"/>
      <c r="L50" s="1775"/>
      <c r="M50" s="1376"/>
      <c r="N50" s="1682"/>
      <c r="O50" s="1778"/>
      <c r="P50" s="242"/>
      <c r="Q50" s="1585"/>
      <c r="R50" s="1678"/>
      <c r="S50" s="1536"/>
      <c r="T50" s="1515"/>
      <c r="U50" s="1775"/>
      <c r="V50" s="1376"/>
      <c r="W50" s="1682"/>
      <c r="X50" s="1778"/>
      <c r="Y50" s="113"/>
      <c r="Z50" s="113"/>
      <c r="AA50" s="113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L50" s="113"/>
      <c r="AM50" s="113"/>
      <c r="AN50" s="113"/>
      <c r="AO50" s="113"/>
      <c r="AP50" s="113"/>
      <c r="AQ50" s="113"/>
      <c r="AR50" s="113"/>
      <c r="AS50" s="113"/>
      <c r="AT50" s="113"/>
      <c r="AU50" s="113"/>
      <c r="AV50" s="113"/>
      <c r="AW50" s="113"/>
      <c r="AX50" s="113"/>
      <c r="AY50" s="113"/>
      <c r="AZ50" s="113"/>
      <c r="BA50" s="113"/>
      <c r="BB50" s="113"/>
      <c r="BC50" s="113"/>
      <c r="BD50" s="113"/>
      <c r="BE50" s="113"/>
      <c r="BF50" s="113"/>
      <c r="BG50" s="113"/>
      <c r="BH50" s="113"/>
      <c r="BI50" s="113"/>
      <c r="BJ50" s="113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/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</row>
    <row r="51" spans="1:166" ht="15" customHeight="1">
      <c r="A51" s="449" t="s">
        <v>230</v>
      </c>
      <c r="B51" s="85" t="s">
        <v>184</v>
      </c>
      <c r="C51" s="86">
        <f>C43+1</f>
        <v>445</v>
      </c>
      <c r="D51" s="87" t="s">
        <v>169</v>
      </c>
      <c r="E51" s="88" t="s">
        <v>180</v>
      </c>
      <c r="F51" s="89">
        <f>F43+7</f>
        <v>45604</v>
      </c>
      <c r="G51" s="90">
        <f t="shared" si="6"/>
        <v>45605</v>
      </c>
      <c r="H51" s="89">
        <f>F51+2</f>
        <v>45606</v>
      </c>
      <c r="I51" s="1550"/>
      <c r="J51" s="1536"/>
      <c r="K51" s="1515"/>
      <c r="L51" s="1775"/>
      <c r="M51" s="1376"/>
      <c r="N51" s="1682"/>
      <c r="O51" s="1778"/>
      <c r="P51" s="242"/>
      <c r="Q51" s="1585"/>
      <c r="R51" s="1678"/>
      <c r="S51" s="1536"/>
      <c r="T51" s="1515"/>
      <c r="U51" s="1775"/>
      <c r="V51" s="1376"/>
      <c r="W51" s="1682"/>
      <c r="X51" s="1778"/>
      <c r="Y51" s="113"/>
      <c r="Z51" s="113"/>
      <c r="AA51" s="113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X51" s="113"/>
      <c r="AY51" s="113"/>
      <c r="AZ51" s="113"/>
      <c r="BA51" s="113"/>
      <c r="BB51" s="113"/>
      <c r="BC51" s="113"/>
      <c r="BD51" s="113"/>
      <c r="BE51" s="113"/>
      <c r="BF51" s="113"/>
      <c r="BG51" s="113"/>
      <c r="BH51" s="113"/>
      <c r="BI51" s="113"/>
      <c r="BJ51" s="113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2"/>
      <c r="EE51" s="52"/>
      <c r="EF51" s="52"/>
      <c r="EG51" s="52"/>
      <c r="EH51" s="52"/>
      <c r="EI51" s="52"/>
      <c r="EJ51" s="52"/>
      <c r="EK51" s="52"/>
      <c r="EL51" s="52"/>
      <c r="EM51" s="52"/>
      <c r="EN51" s="52"/>
      <c r="EO51" s="52"/>
      <c r="EP51" s="52"/>
      <c r="EQ51" s="52"/>
      <c r="ER51" s="52"/>
      <c r="ES51" s="52"/>
      <c r="ET51" s="52"/>
      <c r="EU51" s="52"/>
      <c r="EV51" s="52"/>
      <c r="EW51" s="52"/>
      <c r="EX51" s="52"/>
      <c r="EY51" s="52"/>
      <c r="EZ51" s="52"/>
      <c r="FA51" s="52"/>
      <c r="FB51" s="52"/>
      <c r="FC51" s="52"/>
      <c r="FD51" s="52"/>
      <c r="FE51" s="52"/>
      <c r="FF51" s="52"/>
      <c r="FG51" s="52"/>
      <c r="FH51" s="52"/>
      <c r="FI51" s="52"/>
      <c r="FJ51" s="52"/>
    </row>
    <row r="52" spans="1:166" s="355" customFormat="1" ht="15" customHeight="1">
      <c r="A52" s="450" t="s">
        <v>185</v>
      </c>
      <c r="B52" s="337" t="s">
        <v>186</v>
      </c>
      <c r="C52" s="332">
        <f>C44+1</f>
        <v>445</v>
      </c>
      <c r="D52" s="338" t="s">
        <v>169</v>
      </c>
      <c r="E52" s="333" t="s">
        <v>187</v>
      </c>
      <c r="F52" s="334">
        <f>F44+7</f>
        <v>45600</v>
      </c>
      <c r="G52" s="335">
        <f t="shared" si="6"/>
        <v>45601</v>
      </c>
      <c r="H52" s="336">
        <f>F52+1</f>
        <v>45601</v>
      </c>
      <c r="I52" s="1550"/>
      <c r="J52" s="1536"/>
      <c r="K52" s="1515"/>
      <c r="L52" s="1775"/>
      <c r="M52" s="1376"/>
      <c r="N52" s="1682"/>
      <c r="O52" s="1778"/>
      <c r="P52" s="242"/>
      <c r="Q52" s="1585"/>
      <c r="R52" s="1678"/>
      <c r="S52" s="1536"/>
      <c r="T52" s="1515"/>
      <c r="U52" s="1775"/>
      <c r="V52" s="1376"/>
      <c r="W52" s="1682"/>
      <c r="X52" s="1778"/>
      <c r="Y52" s="113"/>
      <c r="Z52" s="113"/>
      <c r="AA52" s="113"/>
      <c r="AB52" s="113"/>
      <c r="AC52" s="113"/>
      <c r="AD52" s="113"/>
      <c r="AE52" s="113"/>
      <c r="AF52" s="113"/>
      <c r="AG52" s="113"/>
      <c r="AH52" s="113"/>
      <c r="AI52" s="113"/>
      <c r="AJ52" s="113"/>
      <c r="AK52" s="113"/>
      <c r="AL52" s="113"/>
      <c r="AM52" s="113"/>
      <c r="AN52" s="113"/>
      <c r="AO52" s="113"/>
      <c r="AP52" s="113"/>
      <c r="AQ52" s="113"/>
      <c r="AR52" s="113"/>
      <c r="AS52" s="113"/>
      <c r="AT52" s="113"/>
      <c r="AU52" s="113"/>
      <c r="AV52" s="113"/>
      <c r="AW52" s="113"/>
      <c r="AX52" s="113"/>
      <c r="AY52" s="113"/>
      <c r="AZ52" s="113"/>
      <c r="BA52" s="113"/>
      <c r="BB52" s="113"/>
      <c r="BC52" s="113"/>
      <c r="BD52" s="113"/>
      <c r="BE52" s="113"/>
      <c r="BF52" s="113"/>
      <c r="BG52" s="113"/>
      <c r="BH52" s="113"/>
      <c r="BI52" s="113"/>
      <c r="BJ52" s="113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2"/>
      <c r="DB52" s="52"/>
      <c r="DC52" s="52"/>
      <c r="DD52" s="52"/>
      <c r="DE52" s="52"/>
      <c r="DF52" s="52"/>
      <c r="DG52" s="52"/>
      <c r="DH52" s="52"/>
      <c r="DI52" s="52"/>
      <c r="DJ52" s="52"/>
      <c r="DK52" s="52"/>
      <c r="DL52" s="52"/>
      <c r="DM52" s="52"/>
      <c r="DN52" s="52"/>
      <c r="DO52" s="52"/>
      <c r="DP52" s="52"/>
      <c r="DQ52" s="52"/>
      <c r="DR52" s="52"/>
      <c r="DS52" s="52"/>
      <c r="DT52" s="52"/>
      <c r="DU52" s="52"/>
      <c r="DV52" s="52"/>
      <c r="DW52" s="52"/>
      <c r="DX52" s="52"/>
      <c r="DY52" s="52"/>
      <c r="DZ52" s="52"/>
      <c r="EA52" s="52"/>
      <c r="EB52" s="52"/>
      <c r="EC52" s="52"/>
      <c r="ED52" s="52"/>
      <c r="EE52" s="52"/>
      <c r="EF52" s="52"/>
      <c r="EG52" s="52"/>
      <c r="EH52" s="52"/>
      <c r="EI52" s="52"/>
      <c r="EJ52" s="52"/>
      <c r="EK52" s="52"/>
      <c r="EL52" s="52"/>
      <c r="EM52" s="52"/>
      <c r="EN52" s="52"/>
      <c r="EO52" s="52"/>
      <c r="EP52" s="52"/>
      <c r="EQ52" s="52"/>
      <c r="ER52" s="52"/>
      <c r="ES52" s="52"/>
      <c r="ET52" s="52"/>
      <c r="EU52" s="52"/>
      <c r="EV52" s="52"/>
      <c r="EW52" s="52"/>
      <c r="EX52" s="52"/>
      <c r="EY52" s="52"/>
      <c r="EZ52" s="52"/>
      <c r="FA52" s="52"/>
      <c r="FB52" s="52"/>
      <c r="FC52" s="52"/>
      <c r="FD52" s="52"/>
      <c r="FE52" s="52"/>
      <c r="FF52" s="52"/>
      <c r="FG52" s="52"/>
      <c r="FH52" s="52"/>
      <c r="FI52" s="52"/>
      <c r="FJ52" s="52"/>
    </row>
    <row r="53" spans="1:166" s="355" customFormat="1" ht="13.5" customHeight="1">
      <c r="A53" s="451" t="s">
        <v>221</v>
      </c>
      <c r="B53" s="489" t="s">
        <v>178</v>
      </c>
      <c r="C53" s="490">
        <f>C45+1</f>
        <v>442</v>
      </c>
      <c r="D53" s="491" t="s">
        <v>179</v>
      </c>
      <c r="E53" s="492" t="s">
        <v>187</v>
      </c>
      <c r="F53" s="480">
        <f>F45+7</f>
        <v>45602</v>
      </c>
      <c r="G53" s="481">
        <f t="shared" si="6"/>
        <v>45603</v>
      </c>
      <c r="H53" s="639">
        <f>F53+1</f>
        <v>45603</v>
      </c>
      <c r="I53" s="1551"/>
      <c r="J53" s="1537"/>
      <c r="K53" s="1680"/>
      <c r="L53" s="1776"/>
      <c r="M53" s="1377"/>
      <c r="N53" s="1683"/>
      <c r="O53" s="1779"/>
      <c r="P53" s="242"/>
      <c r="Q53" s="1585"/>
      <c r="R53" s="1679"/>
      <c r="S53" s="1537"/>
      <c r="T53" s="1680"/>
      <c r="U53" s="1776"/>
      <c r="V53" s="1377"/>
      <c r="W53" s="1683"/>
      <c r="X53" s="1779"/>
      <c r="Y53" s="113"/>
      <c r="Z53" s="113"/>
      <c r="AA53" s="113"/>
      <c r="AB53" s="113"/>
      <c r="AC53" s="113"/>
      <c r="AD53" s="113"/>
      <c r="AE53" s="113"/>
      <c r="AF53" s="113"/>
      <c r="AG53" s="113"/>
      <c r="AH53" s="113"/>
      <c r="AI53" s="113"/>
      <c r="AJ53" s="113"/>
      <c r="AK53" s="113"/>
      <c r="AL53" s="113"/>
      <c r="AM53" s="113"/>
      <c r="AN53" s="113"/>
      <c r="AO53" s="113"/>
      <c r="AP53" s="113"/>
      <c r="AQ53" s="113"/>
      <c r="AR53" s="113"/>
      <c r="AS53" s="113"/>
      <c r="AT53" s="113"/>
      <c r="AU53" s="113"/>
      <c r="AV53" s="113"/>
      <c r="AW53" s="113"/>
      <c r="AX53" s="113"/>
      <c r="AY53" s="113"/>
      <c r="AZ53" s="113"/>
      <c r="BA53" s="113"/>
      <c r="BB53" s="113"/>
      <c r="BC53" s="113"/>
      <c r="BD53" s="113"/>
      <c r="BE53" s="113"/>
      <c r="BF53" s="113"/>
      <c r="BG53" s="113"/>
      <c r="BH53" s="113"/>
      <c r="BI53" s="113"/>
      <c r="BJ53" s="113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  <c r="DY53" s="52"/>
      <c r="DZ53" s="52"/>
      <c r="EA53" s="52"/>
      <c r="EB53" s="52"/>
      <c r="EC53" s="52"/>
      <c r="ED53" s="52"/>
      <c r="EE53" s="52"/>
      <c r="EF53" s="52"/>
      <c r="EG53" s="52"/>
      <c r="EH53" s="52"/>
      <c r="EI53" s="52"/>
      <c r="EJ53" s="52"/>
      <c r="EK53" s="52"/>
      <c r="EL53" s="52"/>
      <c r="EM53" s="52"/>
      <c r="EN53" s="52"/>
      <c r="EO53" s="52"/>
      <c r="EP53" s="52"/>
      <c r="EQ53" s="52"/>
      <c r="ER53" s="52"/>
      <c r="ES53" s="52"/>
      <c r="ET53" s="52"/>
      <c r="EU53" s="52"/>
      <c r="EV53" s="52"/>
      <c r="EW53" s="52"/>
      <c r="EX53" s="52"/>
      <c r="EY53" s="52"/>
      <c r="EZ53" s="52"/>
      <c r="FA53" s="52"/>
      <c r="FB53" s="52"/>
      <c r="FC53" s="52"/>
      <c r="FD53" s="52"/>
      <c r="FE53" s="52"/>
      <c r="FF53" s="52"/>
      <c r="FG53" s="52"/>
      <c r="FH53" s="52"/>
      <c r="FI53" s="52"/>
      <c r="FJ53" s="52"/>
    </row>
    <row r="54" spans="1:166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5"/>
      <c r="N54" s="64"/>
      <c r="O54" s="64"/>
      <c r="P54" s="61"/>
      <c r="Q54" s="39"/>
      <c r="R54" s="38"/>
      <c r="S54" s="63"/>
      <c r="T54" s="63"/>
      <c r="U54" s="63"/>
      <c r="V54" s="65"/>
      <c r="W54" s="64"/>
      <c r="X54" s="64"/>
      <c r="Y54" s="113"/>
      <c r="Z54" s="113"/>
      <c r="AA54" s="113"/>
      <c r="AB54" s="113"/>
      <c r="AC54" s="113"/>
      <c r="AD54" s="113"/>
      <c r="AE54" s="113"/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W54" s="113"/>
      <c r="AX54" s="113"/>
      <c r="AY54" s="113"/>
      <c r="AZ54" s="113"/>
      <c r="BA54" s="113"/>
      <c r="BB54" s="113"/>
      <c r="BC54" s="113"/>
      <c r="BD54" s="113"/>
      <c r="BE54" s="113"/>
      <c r="BF54" s="113"/>
      <c r="BG54" s="113"/>
      <c r="BH54" s="113"/>
      <c r="BI54" s="113"/>
      <c r="BJ54" s="113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</row>
    <row r="55" spans="1:166" ht="15" customHeight="1">
      <c r="A55" s="447" t="s">
        <v>194</v>
      </c>
      <c r="B55" s="73" t="s">
        <v>168</v>
      </c>
      <c r="C55" s="68">
        <f>C47+1</f>
        <v>446</v>
      </c>
      <c r="D55" s="75" t="s">
        <v>169</v>
      </c>
      <c r="E55" s="69" t="s">
        <v>170</v>
      </c>
      <c r="F55" s="70">
        <f>F47+7</f>
        <v>45606</v>
      </c>
      <c r="G55" s="71">
        <f>F55+1</f>
        <v>45607</v>
      </c>
      <c r="H55" s="72">
        <f>F55+4</f>
        <v>45610</v>
      </c>
      <c r="I55" s="1769" t="s">
        <v>766</v>
      </c>
      <c r="J55" s="1798"/>
      <c r="K55" s="1655">
        <f>SUM(K47+1)</f>
        <v>444</v>
      </c>
      <c r="L55" s="1764" t="s">
        <v>173</v>
      </c>
      <c r="M55" s="1594">
        <f>SUM(M47+7)</f>
        <v>45616</v>
      </c>
      <c r="N55" s="1767">
        <f>SUM(M55+1)</f>
        <v>45617</v>
      </c>
      <c r="O55" s="1361">
        <f>SUM(N55+17)</f>
        <v>45634</v>
      </c>
      <c r="P55" s="242"/>
      <c r="Q55" s="1585"/>
      <c r="R55" s="1425" t="str">
        <f>_xlfn.ARRAYTOTEXT(I55)</f>
        <v>MAYVIEW MAERSK</v>
      </c>
      <c r="S55" s="1082"/>
      <c r="T55" s="1082">
        <f>SUM(T47+1)</f>
        <v>444</v>
      </c>
      <c r="U55" s="1758" t="s">
        <v>173</v>
      </c>
      <c r="V55" s="1070">
        <f>SUM(V47+7)</f>
        <v>45616</v>
      </c>
      <c r="W55" s="1356">
        <f>SUM(V55+1)</f>
        <v>45617</v>
      </c>
      <c r="X55" s="1771">
        <f>SUM(W55+17)</f>
        <v>45634</v>
      </c>
      <c r="Y55" s="113"/>
      <c r="Z55" s="113"/>
      <c r="AA55" s="113"/>
      <c r="AB55" s="113"/>
      <c r="AC55" s="113"/>
      <c r="AD55" s="113"/>
      <c r="AE55" s="113"/>
      <c r="AF55" s="113"/>
      <c r="AG55" s="113"/>
      <c r="AH55" s="113"/>
      <c r="AI55" s="113"/>
      <c r="AJ55" s="113"/>
      <c r="AK55" s="113"/>
      <c r="AL55" s="113"/>
      <c r="AM55" s="113"/>
      <c r="AN55" s="113"/>
      <c r="AO55" s="113"/>
      <c r="AP55" s="113"/>
      <c r="AQ55" s="113"/>
      <c r="AR55" s="113"/>
      <c r="AS55" s="113"/>
      <c r="AT55" s="113"/>
      <c r="AU55" s="113"/>
      <c r="AV55" s="113"/>
      <c r="AW55" s="113"/>
      <c r="AX55" s="113"/>
      <c r="AY55" s="113"/>
      <c r="AZ55" s="113"/>
      <c r="BA55" s="113"/>
      <c r="BB55" s="113"/>
      <c r="BC55" s="113"/>
      <c r="BD55" s="113"/>
      <c r="BE55" s="113"/>
      <c r="BF55" s="113"/>
      <c r="BG55" s="113"/>
      <c r="BH55" s="113"/>
      <c r="BI55" s="113"/>
      <c r="BJ55" s="113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2"/>
      <c r="BZ55" s="52"/>
      <c r="CA55" s="52"/>
      <c r="CB55" s="52"/>
      <c r="CC55" s="52"/>
      <c r="CD55" s="52"/>
      <c r="CE55" s="52"/>
      <c r="CF55" s="52"/>
      <c r="CG55" s="52"/>
      <c r="CH55" s="52"/>
      <c r="CI55" s="52"/>
      <c r="CJ55" s="52"/>
      <c r="CK55" s="52"/>
      <c r="CL55" s="52"/>
      <c r="CM55" s="52"/>
      <c r="CN55" s="52"/>
      <c r="CO55" s="52"/>
      <c r="CP55" s="52"/>
      <c r="CQ55" s="52"/>
      <c r="CR55" s="52"/>
      <c r="CS55" s="52"/>
      <c r="CT55" s="52"/>
      <c r="CU55" s="52"/>
      <c r="CV55" s="52"/>
      <c r="CW55" s="52"/>
      <c r="CX55" s="52"/>
      <c r="CY55" s="52"/>
      <c r="CZ55" s="52"/>
      <c r="DA55" s="52"/>
      <c r="DB55" s="52"/>
      <c r="DC55" s="52"/>
      <c r="DD55" s="52"/>
      <c r="DE55" s="52"/>
      <c r="DF55" s="52"/>
      <c r="DG55" s="52"/>
      <c r="DH55" s="52"/>
      <c r="DI55" s="52"/>
      <c r="DJ55" s="52"/>
      <c r="DK55" s="52"/>
      <c r="DL55" s="52"/>
      <c r="DM55" s="52"/>
      <c r="DN55" s="52"/>
      <c r="DO55" s="52"/>
      <c r="DP55" s="52"/>
      <c r="DQ55" s="52"/>
      <c r="DR55" s="52"/>
      <c r="DS55" s="52"/>
      <c r="DT55" s="52"/>
      <c r="DU55" s="52"/>
      <c r="DV55" s="52"/>
      <c r="DW55" s="52"/>
      <c r="DX55" s="52"/>
      <c r="DY55" s="52"/>
      <c r="DZ55" s="52"/>
      <c r="EA55" s="52"/>
      <c r="EB55" s="52"/>
      <c r="EC55" s="52"/>
      <c r="ED55" s="52"/>
      <c r="EE55" s="52"/>
      <c r="EF55" s="52"/>
      <c r="EG55" s="52"/>
      <c r="EH55" s="52"/>
      <c r="EI55" s="52"/>
      <c r="EJ55" s="52"/>
      <c r="EK55" s="52"/>
      <c r="EL55" s="52"/>
      <c r="EM55" s="52"/>
      <c r="EN55" s="52"/>
      <c r="EO55" s="52"/>
      <c r="EP55" s="52"/>
      <c r="EQ55" s="52"/>
      <c r="ER55" s="52"/>
      <c r="ES55" s="52"/>
      <c r="ET55" s="52"/>
      <c r="EU55" s="52"/>
      <c r="EV55" s="52"/>
      <c r="EW55" s="52"/>
      <c r="EX55" s="52"/>
      <c r="EY55" s="52"/>
      <c r="EZ55" s="52"/>
      <c r="FA55" s="52"/>
      <c r="FB55" s="52"/>
      <c r="FC55" s="52"/>
      <c r="FD55" s="52"/>
      <c r="FE55" s="52"/>
      <c r="FF55" s="52"/>
      <c r="FG55" s="52"/>
      <c r="FH55" s="52"/>
      <c r="FI55" s="52"/>
      <c r="FJ55" s="52"/>
    </row>
    <row r="56" spans="1:166" s="364" customFormat="1" ht="15" customHeight="1">
      <c r="A56" s="448" t="s">
        <v>194</v>
      </c>
      <c r="B56" s="82" t="s">
        <v>168</v>
      </c>
      <c r="C56" s="76">
        <f>C48+1</f>
        <v>446</v>
      </c>
      <c r="D56" s="83" t="s">
        <v>169</v>
      </c>
      <c r="E56" s="77" t="s">
        <v>176</v>
      </c>
      <c r="F56" s="78">
        <f>F48+7</f>
        <v>45609</v>
      </c>
      <c r="G56" s="79">
        <f>F56</f>
        <v>45609</v>
      </c>
      <c r="H56" s="80">
        <f>F56+1</f>
        <v>45610</v>
      </c>
      <c r="I56" s="1550"/>
      <c r="J56" s="1798"/>
      <c r="K56" s="1083"/>
      <c r="L56" s="1765"/>
      <c r="M56" s="1319"/>
      <c r="N56" s="1352"/>
      <c r="O56" s="1362"/>
      <c r="P56" s="242"/>
      <c r="Q56" s="1585"/>
      <c r="R56" s="1497"/>
      <c r="S56" s="1083"/>
      <c r="T56" s="1083"/>
      <c r="U56" s="1759"/>
      <c r="V56" s="1071"/>
      <c r="W56" s="1357"/>
      <c r="X56" s="1772"/>
      <c r="Y56" s="113"/>
      <c r="Z56" s="113"/>
      <c r="AA56" s="113"/>
      <c r="AB56" s="113"/>
      <c r="AC56" s="113"/>
      <c r="AD56" s="113"/>
      <c r="AE56" s="113"/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  <c r="AX56" s="113"/>
      <c r="AY56" s="113"/>
      <c r="AZ56" s="113"/>
      <c r="BA56" s="113"/>
      <c r="BB56" s="113"/>
      <c r="BC56" s="113"/>
      <c r="BD56" s="113"/>
      <c r="BE56" s="113"/>
      <c r="BF56" s="113"/>
      <c r="BG56" s="113"/>
      <c r="BH56" s="113"/>
      <c r="BI56" s="113"/>
      <c r="BJ56" s="113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</row>
    <row r="57" spans="1:166" ht="15" customHeight="1">
      <c r="A57" s="449" t="s">
        <v>589</v>
      </c>
      <c r="B57" s="85" t="s">
        <v>178</v>
      </c>
      <c r="C57" s="86">
        <f>C49+1</f>
        <v>444</v>
      </c>
      <c r="D57" s="87" t="s">
        <v>179</v>
      </c>
      <c r="E57" s="88" t="s">
        <v>180</v>
      </c>
      <c r="F57" s="89">
        <f>F49+7</f>
        <v>45606</v>
      </c>
      <c r="G57" s="90">
        <f>F57+1</f>
        <v>45607</v>
      </c>
      <c r="H57" s="91">
        <f>F57+4</f>
        <v>45610</v>
      </c>
      <c r="I57" s="1550"/>
      <c r="J57" s="1798"/>
      <c r="K57" s="1083"/>
      <c r="L57" s="1765"/>
      <c r="M57" s="1319"/>
      <c r="N57" s="1352"/>
      <c r="O57" s="1362"/>
      <c r="P57" s="242"/>
      <c r="Q57" s="1585"/>
      <c r="R57" s="1497"/>
      <c r="S57" s="1083"/>
      <c r="T57" s="1083"/>
      <c r="U57" s="1759"/>
      <c r="V57" s="1071"/>
      <c r="W57" s="1357"/>
      <c r="X57" s="1772"/>
      <c r="Y57" s="113"/>
      <c r="Z57" s="113"/>
      <c r="AA57" s="113"/>
      <c r="AB57" s="113"/>
      <c r="AC57" s="113"/>
      <c r="AD57" s="113"/>
      <c r="AE57" s="113"/>
      <c r="AF57" s="113"/>
      <c r="AG57" s="113"/>
      <c r="AH57" s="11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  <c r="AX57" s="113"/>
      <c r="AY57" s="113"/>
      <c r="AZ57" s="113"/>
      <c r="BA57" s="113"/>
      <c r="BB57" s="113"/>
      <c r="BC57" s="113"/>
      <c r="BD57" s="113"/>
      <c r="BE57" s="113"/>
      <c r="BF57" s="113"/>
      <c r="BG57" s="113"/>
      <c r="BH57" s="113"/>
      <c r="BI57" s="113"/>
      <c r="BJ57" s="113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</row>
    <row r="58" spans="1:166" ht="15" customHeight="1">
      <c r="A58" s="494" t="s">
        <v>619</v>
      </c>
      <c r="B58" s="370" t="s">
        <v>182</v>
      </c>
      <c r="C58" s="370">
        <f>C50+1</f>
        <v>402</v>
      </c>
      <c r="D58" s="371" t="s">
        <v>179</v>
      </c>
      <c r="E58" s="372" t="s">
        <v>180</v>
      </c>
      <c r="F58" s="373">
        <f>F50+7</f>
        <v>45607</v>
      </c>
      <c r="G58" s="374">
        <f>F58+1</f>
        <v>45608</v>
      </c>
      <c r="H58" s="382">
        <f>F58+2</f>
        <v>45609</v>
      </c>
      <c r="I58" s="1550"/>
      <c r="J58" s="1798"/>
      <c r="K58" s="1083"/>
      <c r="L58" s="1765"/>
      <c r="M58" s="1319"/>
      <c r="N58" s="1352"/>
      <c r="O58" s="1362"/>
      <c r="P58" s="242"/>
      <c r="Q58" s="1585"/>
      <c r="R58" s="1497"/>
      <c r="S58" s="1083"/>
      <c r="T58" s="1083"/>
      <c r="U58" s="1759"/>
      <c r="V58" s="1071"/>
      <c r="W58" s="1357"/>
      <c r="X58" s="1772"/>
      <c r="Y58" s="113"/>
      <c r="Z58" s="113"/>
      <c r="AA58" s="113"/>
      <c r="AB58" s="113"/>
      <c r="AC58" s="113"/>
      <c r="AD58" s="113"/>
      <c r="AE58" s="113"/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  <c r="AX58" s="113"/>
      <c r="AY58" s="113"/>
      <c r="AZ58" s="113"/>
      <c r="BA58" s="113"/>
      <c r="BB58" s="113"/>
      <c r="BC58" s="113"/>
      <c r="BD58" s="113"/>
      <c r="BE58" s="113"/>
      <c r="BF58" s="113"/>
      <c r="BG58" s="113"/>
      <c r="BH58" s="113"/>
      <c r="BI58" s="113"/>
      <c r="BJ58" s="113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</row>
    <row r="59" spans="1:166" ht="15" customHeight="1">
      <c r="A59" s="449" t="s">
        <v>198</v>
      </c>
      <c r="B59" s="85" t="s">
        <v>184</v>
      </c>
      <c r="C59" s="86">
        <f>C51+1</f>
        <v>446</v>
      </c>
      <c r="D59" s="87" t="s">
        <v>169</v>
      </c>
      <c r="E59" s="88" t="s">
        <v>180</v>
      </c>
      <c r="F59" s="89">
        <f>F51+7</f>
        <v>45611</v>
      </c>
      <c r="G59" s="90">
        <f>F59+1</f>
        <v>45612</v>
      </c>
      <c r="H59" s="89">
        <f>F59+2</f>
        <v>45613</v>
      </c>
      <c r="I59" s="1550"/>
      <c r="J59" s="1798"/>
      <c r="K59" s="1083"/>
      <c r="L59" s="1765"/>
      <c r="M59" s="1319"/>
      <c r="N59" s="1352"/>
      <c r="O59" s="1362"/>
      <c r="P59" s="242"/>
      <c r="Q59" s="1585"/>
      <c r="R59" s="1497"/>
      <c r="S59" s="1083"/>
      <c r="T59" s="1083"/>
      <c r="U59" s="1759"/>
      <c r="V59" s="1071"/>
      <c r="W59" s="1357"/>
      <c r="X59" s="1772"/>
      <c r="Y59" s="113"/>
      <c r="Z59" s="113"/>
      <c r="AA59" s="113"/>
      <c r="AB59" s="113"/>
      <c r="AC59" s="113"/>
      <c r="AD59" s="113"/>
      <c r="AE59" s="113"/>
      <c r="AF59" s="113"/>
      <c r="AG59" s="113"/>
      <c r="AH59" s="113"/>
      <c r="AI59" s="113"/>
      <c r="AJ59" s="113"/>
      <c r="AK59" s="113"/>
      <c r="AL59" s="113"/>
      <c r="AM59" s="113"/>
      <c r="AN59" s="113"/>
      <c r="AO59" s="113"/>
      <c r="AP59" s="113"/>
      <c r="AQ59" s="113"/>
      <c r="AR59" s="113"/>
      <c r="AS59" s="113"/>
      <c r="AT59" s="113"/>
      <c r="AU59" s="113"/>
      <c r="AV59" s="113"/>
      <c r="AW59" s="113"/>
      <c r="AX59" s="113"/>
      <c r="AY59" s="113"/>
      <c r="AZ59" s="113"/>
      <c r="BA59" s="113"/>
      <c r="BB59" s="113"/>
      <c r="BC59" s="113"/>
      <c r="BD59" s="113"/>
      <c r="BE59" s="113"/>
      <c r="BF59" s="113"/>
      <c r="BG59" s="113"/>
      <c r="BH59" s="113"/>
      <c r="BI59" s="113"/>
      <c r="BJ59" s="113"/>
      <c r="BK59" s="52"/>
      <c r="BL59" s="52"/>
      <c r="BM59" s="52"/>
      <c r="BN59" s="52"/>
      <c r="BO59" s="52"/>
      <c r="BP59" s="52"/>
      <c r="BQ59" s="52"/>
      <c r="BR59" s="52"/>
      <c r="BS59" s="52"/>
      <c r="BT59" s="52"/>
      <c r="BU59" s="52"/>
      <c r="BV59" s="52"/>
      <c r="BW59" s="52"/>
      <c r="BX59" s="52"/>
      <c r="BY59" s="52"/>
      <c r="BZ59" s="52"/>
      <c r="CA59" s="52"/>
      <c r="CB59" s="52"/>
      <c r="CC59" s="52"/>
      <c r="CD59" s="52"/>
      <c r="CE59" s="52"/>
      <c r="CF59" s="52"/>
      <c r="CG59" s="52"/>
      <c r="CH59" s="52"/>
      <c r="CI59" s="52"/>
      <c r="CJ59" s="52"/>
      <c r="CK59" s="52"/>
      <c r="CL59" s="52"/>
      <c r="CM59" s="52"/>
      <c r="CN59" s="52"/>
      <c r="CO59" s="52"/>
      <c r="CP59" s="52"/>
      <c r="CQ59" s="52"/>
      <c r="CR59" s="52"/>
      <c r="CS59" s="52"/>
      <c r="CT59" s="52"/>
      <c r="CU59" s="52"/>
      <c r="CV59" s="52"/>
      <c r="CW59" s="52"/>
      <c r="CX59" s="52"/>
      <c r="CY59" s="52"/>
      <c r="CZ59" s="52"/>
      <c r="DA59" s="52"/>
      <c r="DB59" s="52"/>
      <c r="DC59" s="52"/>
      <c r="DD59" s="52"/>
      <c r="DE59" s="52"/>
      <c r="DF59" s="52"/>
      <c r="DG59" s="52"/>
      <c r="DH59" s="52"/>
      <c r="DI59" s="52"/>
      <c r="DJ59" s="52"/>
      <c r="DK59" s="52"/>
      <c r="DL59" s="52"/>
      <c r="DM59" s="52"/>
      <c r="DN59" s="52"/>
      <c r="DO59" s="52"/>
      <c r="DP59" s="52"/>
      <c r="DQ59" s="52"/>
      <c r="DR59" s="52"/>
      <c r="DS59" s="52"/>
      <c r="DT59" s="52"/>
      <c r="DU59" s="52"/>
      <c r="DV59" s="52"/>
      <c r="DW59" s="52"/>
      <c r="DX59" s="52"/>
      <c r="DY59" s="52"/>
      <c r="DZ59" s="52"/>
      <c r="EA59" s="52"/>
      <c r="EB59" s="52"/>
      <c r="EC59" s="52"/>
      <c r="ED59" s="52"/>
      <c r="EE59" s="52"/>
      <c r="EF59" s="52"/>
      <c r="EG59" s="52"/>
      <c r="EH59" s="52"/>
      <c r="EI59" s="52"/>
      <c r="EJ59" s="52"/>
      <c r="EK59" s="52"/>
      <c r="EL59" s="52"/>
      <c r="EM59" s="52"/>
      <c r="EN59" s="52"/>
      <c r="EO59" s="52"/>
      <c r="EP59" s="52"/>
      <c r="EQ59" s="52"/>
      <c r="ER59" s="52"/>
      <c r="ES59" s="52"/>
      <c r="ET59" s="52"/>
      <c r="EU59" s="52"/>
      <c r="EV59" s="52"/>
      <c r="EW59" s="52"/>
      <c r="EX59" s="52"/>
      <c r="EY59" s="52"/>
      <c r="EZ59" s="52"/>
      <c r="FA59" s="52"/>
      <c r="FB59" s="52"/>
      <c r="FC59" s="52"/>
      <c r="FD59" s="52"/>
      <c r="FE59" s="52"/>
      <c r="FF59" s="52"/>
      <c r="FG59" s="52"/>
      <c r="FH59" s="52"/>
      <c r="FI59" s="52"/>
      <c r="FJ59" s="52"/>
    </row>
    <row r="60" spans="1:166" s="355" customFormat="1" ht="15" customHeight="1">
      <c r="A60" s="450" t="s">
        <v>620</v>
      </c>
      <c r="B60" s="337" t="s">
        <v>186</v>
      </c>
      <c r="C60" s="332">
        <f>C52+1</f>
        <v>446</v>
      </c>
      <c r="D60" s="338" t="s">
        <v>169</v>
      </c>
      <c r="E60" s="333" t="s">
        <v>187</v>
      </c>
      <c r="F60" s="334">
        <f>F52+7</f>
        <v>45607</v>
      </c>
      <c r="G60" s="335">
        <f>F60</f>
        <v>45607</v>
      </c>
      <c r="H60" s="336">
        <f>F60+1</f>
        <v>45608</v>
      </c>
      <c r="I60" s="1550"/>
      <c r="J60" s="1798"/>
      <c r="K60" s="1083"/>
      <c r="L60" s="1765"/>
      <c r="M60" s="1319"/>
      <c r="N60" s="1352"/>
      <c r="O60" s="1362"/>
      <c r="P60" s="242"/>
      <c r="Q60" s="1585"/>
      <c r="R60" s="1497"/>
      <c r="S60" s="1083"/>
      <c r="T60" s="1083"/>
      <c r="U60" s="1759"/>
      <c r="V60" s="1071"/>
      <c r="W60" s="1357"/>
      <c r="X60" s="1772"/>
      <c r="Y60" s="113"/>
      <c r="Z60" s="113"/>
      <c r="AA60" s="113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113"/>
      <c r="AM60" s="113"/>
      <c r="AN60" s="113"/>
      <c r="AO60" s="113"/>
      <c r="AP60" s="113"/>
      <c r="AQ60" s="113"/>
      <c r="AR60" s="113"/>
      <c r="AS60" s="113"/>
      <c r="AT60" s="113"/>
      <c r="AU60" s="113"/>
      <c r="AV60" s="113"/>
      <c r="AW60" s="113"/>
      <c r="AX60" s="113"/>
      <c r="AY60" s="113"/>
      <c r="AZ60" s="113"/>
      <c r="BA60" s="113"/>
      <c r="BB60" s="113"/>
      <c r="BC60" s="113"/>
      <c r="BD60" s="113"/>
      <c r="BE60" s="113"/>
      <c r="BF60" s="113"/>
      <c r="BG60" s="113"/>
      <c r="BH60" s="113"/>
      <c r="BI60" s="113"/>
      <c r="BJ60" s="113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52"/>
      <c r="EP60" s="52"/>
      <c r="EQ60" s="52"/>
      <c r="ER60" s="52"/>
      <c r="ES60" s="52"/>
      <c r="ET60" s="52"/>
      <c r="EU60" s="52"/>
      <c r="EV60" s="52"/>
      <c r="EW60" s="52"/>
      <c r="EX60" s="52"/>
      <c r="EY60" s="52"/>
      <c r="EZ60" s="52"/>
      <c r="FA60" s="52"/>
      <c r="FB60" s="52"/>
      <c r="FC60" s="52"/>
      <c r="FD60" s="52"/>
      <c r="FE60" s="52"/>
      <c r="FF60" s="52"/>
      <c r="FG60" s="52"/>
      <c r="FH60" s="52"/>
      <c r="FI60" s="52"/>
      <c r="FJ60" s="52"/>
    </row>
    <row r="61" spans="1:166" s="355" customFormat="1" ht="15" customHeight="1">
      <c r="A61" s="451" t="s">
        <v>589</v>
      </c>
      <c r="B61" s="489" t="s">
        <v>178</v>
      </c>
      <c r="C61" s="490">
        <f>C53+1</f>
        <v>443</v>
      </c>
      <c r="D61" s="491" t="s">
        <v>179</v>
      </c>
      <c r="E61" s="492" t="s">
        <v>187</v>
      </c>
      <c r="F61" s="480">
        <f>F53+7</f>
        <v>45609</v>
      </c>
      <c r="G61" s="481">
        <f>F61+1</f>
        <v>45610</v>
      </c>
      <c r="H61" s="639">
        <f>F61+1</f>
        <v>45610</v>
      </c>
      <c r="I61" s="1551"/>
      <c r="J61" s="1798"/>
      <c r="K61" s="1656"/>
      <c r="L61" s="1766"/>
      <c r="M61" s="1595"/>
      <c r="N61" s="1768"/>
      <c r="O61" s="1363"/>
      <c r="P61" s="242"/>
      <c r="Q61" s="1585"/>
      <c r="R61" s="1498"/>
      <c r="S61" s="1084"/>
      <c r="T61" s="1084"/>
      <c r="U61" s="1760"/>
      <c r="V61" s="1072"/>
      <c r="W61" s="1358"/>
      <c r="X61" s="1773"/>
      <c r="Y61" s="113"/>
      <c r="Z61" s="113"/>
      <c r="AA61" s="113"/>
      <c r="AB61" s="113"/>
      <c r="AC61" s="113"/>
      <c r="AD61" s="113"/>
      <c r="AE61" s="113"/>
      <c r="AF61" s="113"/>
      <c r="AG61" s="113"/>
      <c r="AH61" s="113"/>
      <c r="AI61" s="113"/>
      <c r="AJ61" s="113"/>
      <c r="AK61" s="113"/>
      <c r="AL61" s="113"/>
      <c r="AM61" s="113"/>
      <c r="AN61" s="113"/>
      <c r="AO61" s="113"/>
      <c r="AP61" s="113"/>
      <c r="AQ61" s="113"/>
      <c r="AR61" s="113"/>
      <c r="AS61" s="113"/>
      <c r="AT61" s="113"/>
      <c r="AU61" s="113"/>
      <c r="AV61" s="113"/>
      <c r="AW61" s="113"/>
      <c r="AX61" s="113"/>
      <c r="AY61" s="113"/>
      <c r="AZ61" s="113"/>
      <c r="BA61" s="113"/>
      <c r="BB61" s="113"/>
      <c r="BC61" s="113"/>
      <c r="BD61" s="113"/>
      <c r="BE61" s="113"/>
      <c r="BF61" s="113"/>
      <c r="BG61" s="113"/>
      <c r="BH61" s="113"/>
      <c r="BI61" s="113"/>
      <c r="BJ61" s="113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  <c r="DB61" s="52"/>
      <c r="DC61" s="52"/>
      <c r="DD61" s="52"/>
      <c r="DE61" s="52"/>
      <c r="DF61" s="52"/>
      <c r="DG61" s="52"/>
      <c r="DH61" s="52"/>
      <c r="DI61" s="52"/>
      <c r="DJ61" s="52"/>
      <c r="DK61" s="52"/>
      <c r="DL61" s="52"/>
      <c r="DM61" s="52"/>
      <c r="DN61" s="52"/>
      <c r="DO61" s="52"/>
      <c r="DP61" s="52"/>
      <c r="DQ61" s="52"/>
      <c r="DR61" s="52"/>
      <c r="DS61" s="52"/>
      <c r="DT61" s="52"/>
      <c r="DU61" s="52"/>
      <c r="DV61" s="52"/>
      <c r="DW61" s="52"/>
      <c r="DX61" s="52"/>
      <c r="DY61" s="52"/>
      <c r="DZ61" s="52"/>
      <c r="EA61" s="52"/>
      <c r="EB61" s="52"/>
      <c r="EC61" s="52"/>
      <c r="ED61" s="52"/>
      <c r="EE61" s="52"/>
      <c r="EF61" s="52"/>
      <c r="EG61" s="52"/>
      <c r="EH61" s="52"/>
      <c r="EI61" s="52"/>
      <c r="EJ61" s="52"/>
      <c r="EK61" s="52"/>
      <c r="EL61" s="52"/>
      <c r="EM61" s="52"/>
      <c r="EN61" s="52"/>
      <c r="EO61" s="52"/>
      <c r="EP61" s="52"/>
      <c r="EQ61" s="52"/>
      <c r="ER61" s="52"/>
      <c r="ES61" s="52"/>
      <c r="ET61" s="52"/>
      <c r="EU61" s="52"/>
      <c r="EV61" s="52"/>
      <c r="EW61" s="52"/>
      <c r="EX61" s="52"/>
      <c r="EY61" s="52"/>
      <c r="EZ61" s="52"/>
      <c r="FA61" s="52"/>
      <c r="FB61" s="52"/>
      <c r="FC61" s="52"/>
      <c r="FD61" s="52"/>
      <c r="FE61" s="52"/>
      <c r="FF61" s="52"/>
      <c r="FG61" s="52"/>
      <c r="FH61" s="52"/>
      <c r="FI61" s="52"/>
      <c r="FJ61" s="52"/>
    </row>
    <row r="62" spans="1:166" ht="15" customHeight="1">
      <c r="A62" s="62"/>
      <c r="B62" s="39"/>
      <c r="C62" s="39"/>
      <c r="D62" s="40"/>
      <c r="E62" s="40"/>
      <c r="F62" s="39"/>
      <c r="G62" s="39"/>
      <c r="H62" s="39"/>
      <c r="I62" s="63"/>
      <c r="J62" s="63"/>
      <c r="K62" s="63"/>
      <c r="L62" s="63"/>
      <c r="M62" s="64"/>
      <c r="N62" s="64"/>
      <c r="O62" s="64"/>
      <c r="P62" s="61"/>
      <c r="Q62" s="39"/>
      <c r="R62" s="38"/>
      <c r="S62" s="63"/>
      <c r="T62" s="63"/>
      <c r="U62" s="63"/>
      <c r="V62" s="64"/>
      <c r="W62" s="64"/>
      <c r="X62" s="64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113"/>
      <c r="AM62" s="113"/>
      <c r="AN62" s="113"/>
      <c r="AO62" s="113"/>
      <c r="AP62" s="113"/>
      <c r="AQ62" s="113"/>
      <c r="AR62" s="113"/>
      <c r="AS62" s="113"/>
      <c r="AT62" s="113"/>
      <c r="AU62" s="113"/>
      <c r="AV62" s="113"/>
      <c r="AW62" s="113"/>
      <c r="AX62" s="113"/>
      <c r="AY62" s="113"/>
      <c r="AZ62" s="113"/>
      <c r="BA62" s="113"/>
      <c r="BB62" s="113"/>
      <c r="BC62" s="113"/>
      <c r="BD62" s="113"/>
      <c r="BE62" s="113"/>
      <c r="BF62" s="113"/>
      <c r="BG62" s="113"/>
      <c r="BH62" s="113"/>
      <c r="BI62" s="113"/>
      <c r="BJ62" s="113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  <c r="DA62" s="52"/>
      <c r="DB62" s="52"/>
      <c r="DC62" s="52"/>
      <c r="DD62" s="52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2"/>
      <c r="DY62" s="52"/>
      <c r="DZ62" s="52"/>
      <c r="EA62" s="52"/>
      <c r="EB62" s="52"/>
      <c r="EC62" s="52"/>
      <c r="ED62" s="52"/>
      <c r="EE62" s="52"/>
      <c r="EF62" s="52"/>
      <c r="EG62" s="52"/>
      <c r="EH62" s="52"/>
      <c r="EI62" s="52"/>
      <c r="EJ62" s="52"/>
      <c r="EK62" s="52"/>
      <c r="EL62" s="52"/>
      <c r="EM62" s="52"/>
      <c r="EN62" s="52"/>
      <c r="EO62" s="52"/>
      <c r="EP62" s="52"/>
      <c r="EQ62" s="52"/>
      <c r="ER62" s="52"/>
      <c r="ES62" s="52"/>
      <c r="ET62" s="52"/>
      <c r="EU62" s="52"/>
      <c r="EV62" s="52"/>
      <c r="EW62" s="52"/>
      <c r="EX62" s="52"/>
      <c r="EY62" s="52"/>
      <c r="EZ62" s="52"/>
      <c r="FA62" s="52"/>
      <c r="FB62" s="52"/>
      <c r="FC62" s="52"/>
      <c r="FD62" s="52"/>
      <c r="FE62" s="52"/>
      <c r="FF62" s="52"/>
      <c r="FG62" s="52"/>
      <c r="FH62" s="52"/>
      <c r="FI62" s="52"/>
      <c r="FJ62" s="52"/>
    </row>
    <row r="63" spans="1:166" ht="15" customHeight="1">
      <c r="A63" s="447" t="s">
        <v>202</v>
      </c>
      <c r="B63" s="73" t="s">
        <v>168</v>
      </c>
      <c r="C63" s="68">
        <f>C55+1</f>
        <v>447</v>
      </c>
      <c r="D63" s="75" t="s">
        <v>169</v>
      </c>
      <c r="E63" s="69" t="s">
        <v>170</v>
      </c>
      <c r="F63" s="70">
        <f>F55+7</f>
        <v>45613</v>
      </c>
      <c r="G63" s="71">
        <f>F63+1</f>
        <v>45614</v>
      </c>
      <c r="H63" s="72">
        <f>F63+4</f>
        <v>45617</v>
      </c>
      <c r="I63" s="1769" t="s">
        <v>767</v>
      </c>
      <c r="J63" s="1785"/>
      <c r="K63" s="1787">
        <f>SUM(K55+1)</f>
        <v>445</v>
      </c>
      <c r="L63" s="1789" t="s">
        <v>173</v>
      </c>
      <c r="M63" s="1520">
        <f>SUM(M55+7)</f>
        <v>45623</v>
      </c>
      <c r="N63" s="1792">
        <f>SUM(M63+1)</f>
        <v>45624</v>
      </c>
      <c r="O63" s="1795">
        <f>SUM(N63+17)</f>
        <v>45641</v>
      </c>
      <c r="P63" s="242"/>
      <c r="Q63" s="1585"/>
      <c r="R63" s="1769" t="str">
        <f>_xlfn.ARRAYTOTEXT(I63)</f>
        <v>MADISON MAERSK</v>
      </c>
      <c r="S63" s="1535"/>
      <c r="T63" s="1514">
        <f>SUM(T55+1)</f>
        <v>445</v>
      </c>
      <c r="U63" s="1774" t="s">
        <v>173</v>
      </c>
      <c r="V63" s="1375">
        <f>SUM(V55+7)</f>
        <v>45623</v>
      </c>
      <c r="W63" s="1681">
        <f>SUM(V63+1)</f>
        <v>45624</v>
      </c>
      <c r="X63" s="1777">
        <f>SUM(W63+17)</f>
        <v>45641</v>
      </c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  <c r="AR63" s="113"/>
      <c r="AS63" s="113"/>
      <c r="AT63" s="113"/>
      <c r="AU63" s="113"/>
      <c r="AV63" s="113"/>
      <c r="AW63" s="113"/>
      <c r="AX63" s="113"/>
      <c r="AY63" s="113"/>
      <c r="AZ63" s="113"/>
      <c r="BA63" s="113"/>
      <c r="BB63" s="113"/>
      <c r="BC63" s="113"/>
      <c r="BD63" s="113"/>
      <c r="BE63" s="113"/>
      <c r="BF63" s="113"/>
      <c r="BG63" s="113"/>
      <c r="BH63" s="113"/>
      <c r="BI63" s="113"/>
      <c r="BJ63" s="113"/>
      <c r="BK63" s="52"/>
      <c r="BL63" s="52"/>
      <c r="BM63" s="52"/>
      <c r="BN63" s="52"/>
      <c r="BO63" s="52"/>
      <c r="BP63" s="52"/>
      <c r="BQ63" s="52"/>
      <c r="BR63" s="52"/>
      <c r="BS63" s="52"/>
      <c r="BT63" s="52"/>
      <c r="BU63" s="52"/>
      <c r="BV63" s="52"/>
      <c r="BW63" s="52"/>
      <c r="BX63" s="52"/>
      <c r="BY63" s="52"/>
      <c r="BZ63" s="52"/>
      <c r="CA63" s="52"/>
      <c r="CB63" s="52"/>
      <c r="CC63" s="52"/>
      <c r="CD63" s="52"/>
      <c r="CE63" s="52"/>
      <c r="CF63" s="52"/>
      <c r="CG63" s="52"/>
      <c r="CH63" s="52"/>
      <c r="CI63" s="52"/>
      <c r="CJ63" s="52"/>
      <c r="CK63" s="52"/>
      <c r="CL63" s="52"/>
      <c r="CM63" s="52"/>
      <c r="CN63" s="52"/>
      <c r="CO63" s="52"/>
      <c r="CP63" s="52"/>
      <c r="CQ63" s="52"/>
      <c r="CR63" s="52"/>
      <c r="CS63" s="52"/>
      <c r="CT63" s="52"/>
      <c r="CU63" s="52"/>
      <c r="CV63" s="52"/>
      <c r="CW63" s="52"/>
      <c r="CX63" s="52"/>
      <c r="CY63" s="52"/>
      <c r="CZ63" s="52"/>
      <c r="DA63" s="52"/>
      <c r="DB63" s="52"/>
      <c r="DC63" s="52"/>
      <c r="DD63" s="52"/>
      <c r="DE63" s="52"/>
      <c r="DF63" s="52"/>
      <c r="DG63" s="52"/>
      <c r="DH63" s="52"/>
      <c r="DI63" s="52"/>
      <c r="DJ63" s="52"/>
      <c r="DK63" s="52"/>
      <c r="DL63" s="52"/>
      <c r="DM63" s="52"/>
      <c r="DN63" s="52"/>
      <c r="DO63" s="52"/>
      <c r="DP63" s="52"/>
      <c r="DQ63" s="52"/>
      <c r="DR63" s="52"/>
      <c r="DS63" s="52"/>
      <c r="DT63" s="52"/>
      <c r="DU63" s="52"/>
      <c r="DV63" s="52"/>
      <c r="DW63" s="52"/>
      <c r="DX63" s="52"/>
      <c r="DY63" s="52"/>
      <c r="DZ63" s="52"/>
      <c r="EA63" s="52"/>
      <c r="EB63" s="52"/>
      <c r="EC63" s="52"/>
      <c r="ED63" s="52"/>
      <c r="EE63" s="52"/>
      <c r="EF63" s="52"/>
      <c r="EG63" s="52"/>
      <c r="EH63" s="52"/>
      <c r="EI63" s="52"/>
      <c r="EJ63" s="52"/>
      <c r="EK63" s="52"/>
      <c r="EL63" s="52"/>
      <c r="EM63" s="52"/>
      <c r="EN63" s="52"/>
      <c r="EO63" s="52"/>
      <c r="EP63" s="52"/>
      <c r="EQ63" s="52"/>
      <c r="ER63" s="52"/>
      <c r="ES63" s="52"/>
      <c r="ET63" s="52"/>
      <c r="EU63" s="52"/>
      <c r="EV63" s="52"/>
      <c r="EW63" s="52"/>
      <c r="EX63" s="52"/>
      <c r="EY63" s="52"/>
      <c r="EZ63" s="52"/>
      <c r="FA63" s="52"/>
      <c r="FB63" s="52"/>
      <c r="FC63" s="52"/>
      <c r="FD63" s="52"/>
      <c r="FE63" s="52"/>
      <c r="FF63" s="52"/>
      <c r="FG63" s="52"/>
      <c r="FH63" s="52"/>
      <c r="FI63" s="52"/>
      <c r="FJ63" s="52"/>
    </row>
    <row r="64" spans="1:166" s="364" customFormat="1" ht="15" customHeight="1">
      <c r="A64" s="448" t="s">
        <v>202</v>
      </c>
      <c r="B64" s="82" t="s">
        <v>168</v>
      </c>
      <c r="C64" s="76">
        <f>C56+1</f>
        <v>447</v>
      </c>
      <c r="D64" s="83" t="s">
        <v>169</v>
      </c>
      <c r="E64" s="77" t="s">
        <v>176</v>
      </c>
      <c r="F64" s="78">
        <f>F56+7</f>
        <v>45616</v>
      </c>
      <c r="G64" s="79">
        <f>F64</f>
        <v>45616</v>
      </c>
      <c r="H64" s="80">
        <f>F64+1</f>
        <v>45617</v>
      </c>
      <c r="I64" s="1783"/>
      <c r="J64" s="1730"/>
      <c r="K64" s="1735"/>
      <c r="L64" s="1790"/>
      <c r="M64" s="1521"/>
      <c r="N64" s="1793"/>
      <c r="O64" s="1796"/>
      <c r="P64" s="242"/>
      <c r="Q64" s="1585"/>
      <c r="R64" s="1678"/>
      <c r="S64" s="1536"/>
      <c r="T64" s="1515"/>
      <c r="U64" s="1775"/>
      <c r="V64" s="1376"/>
      <c r="W64" s="1682"/>
      <c r="X64" s="1778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3"/>
      <c r="AL64" s="113"/>
      <c r="AM64" s="113"/>
      <c r="AN64" s="113"/>
      <c r="AO64" s="113"/>
      <c r="AP64" s="113"/>
      <c r="AQ64" s="113"/>
      <c r="AR64" s="113"/>
      <c r="AS64" s="113"/>
      <c r="AT64" s="113"/>
      <c r="AU64" s="113"/>
      <c r="AV64" s="113"/>
      <c r="AW64" s="113"/>
      <c r="AX64" s="113"/>
      <c r="AY64" s="113"/>
      <c r="AZ64" s="113"/>
      <c r="BA64" s="113"/>
      <c r="BB64" s="113"/>
      <c r="BC64" s="113"/>
      <c r="BD64" s="113"/>
      <c r="BE64" s="113"/>
      <c r="BF64" s="113"/>
      <c r="BG64" s="113"/>
      <c r="BH64" s="113"/>
      <c r="BI64" s="113"/>
      <c r="BJ64" s="113"/>
      <c r="BK64" s="52"/>
      <c r="BL64" s="52"/>
      <c r="BM64" s="52"/>
      <c r="BN64" s="52"/>
      <c r="BO64" s="52"/>
      <c r="BP64" s="52"/>
      <c r="BQ64" s="52"/>
      <c r="BR64" s="52"/>
      <c r="BS64" s="52"/>
      <c r="BT64" s="52"/>
      <c r="BU64" s="52"/>
      <c r="BV64" s="52"/>
      <c r="BW64" s="52"/>
      <c r="BX64" s="52"/>
      <c r="BY64" s="52"/>
      <c r="BZ64" s="52"/>
      <c r="CA64" s="52"/>
      <c r="CB64" s="52"/>
      <c r="CC64" s="52"/>
      <c r="CD64" s="52"/>
      <c r="CE64" s="52"/>
      <c r="CF64" s="52"/>
      <c r="CG64" s="52"/>
      <c r="CH64" s="52"/>
      <c r="CI64" s="52"/>
      <c r="CJ64" s="52"/>
      <c r="CK64" s="52"/>
      <c r="CL64" s="52"/>
      <c r="CM64" s="52"/>
      <c r="CN64" s="52"/>
      <c r="CO64" s="52"/>
      <c r="CP64" s="52"/>
      <c r="CQ64" s="52"/>
      <c r="CR64" s="52"/>
      <c r="CS64" s="52"/>
      <c r="CT64" s="52"/>
      <c r="CU64" s="52"/>
      <c r="CV64" s="52"/>
      <c r="CW64" s="52"/>
      <c r="CX64" s="52"/>
      <c r="CY64" s="52"/>
      <c r="CZ64" s="52"/>
      <c r="DA64" s="52"/>
      <c r="DB64" s="52"/>
      <c r="DC64" s="52"/>
      <c r="DD64" s="52"/>
      <c r="DE64" s="52"/>
      <c r="DF64" s="52"/>
      <c r="DG64" s="52"/>
      <c r="DH64" s="52"/>
      <c r="DI64" s="52"/>
      <c r="DJ64" s="52"/>
      <c r="DK64" s="52"/>
      <c r="DL64" s="52"/>
      <c r="DM64" s="52"/>
      <c r="DN64" s="52"/>
      <c r="DO64" s="52"/>
      <c r="DP64" s="52"/>
      <c r="DQ64" s="52"/>
      <c r="DR64" s="52"/>
      <c r="DS64" s="52"/>
      <c r="DT64" s="52"/>
      <c r="DU64" s="52"/>
      <c r="DV64" s="52"/>
      <c r="DW64" s="52"/>
      <c r="DX64" s="52"/>
      <c r="DY64" s="52"/>
      <c r="DZ64" s="52"/>
      <c r="EA64" s="52"/>
      <c r="EB64" s="52"/>
      <c r="EC64" s="52"/>
      <c r="ED64" s="52"/>
      <c r="EE64" s="52"/>
      <c r="EF64" s="52"/>
      <c r="EG64" s="52"/>
      <c r="EH64" s="52"/>
      <c r="EI64" s="52"/>
      <c r="EJ64" s="52"/>
      <c r="EK64" s="52"/>
      <c r="EL64" s="52"/>
      <c r="EM64" s="52"/>
      <c r="EN64" s="52"/>
      <c r="EO64" s="52"/>
      <c r="EP64" s="52"/>
      <c r="EQ64" s="52"/>
      <c r="ER64" s="52"/>
      <c r="ES64" s="52"/>
      <c r="ET64" s="52"/>
      <c r="EU64" s="52"/>
      <c r="EV64" s="52"/>
      <c r="EW64" s="52"/>
      <c r="EX64" s="52"/>
      <c r="EY64" s="52"/>
      <c r="EZ64" s="52"/>
      <c r="FA64" s="52"/>
      <c r="FB64" s="52"/>
      <c r="FC64" s="52"/>
      <c r="FD64" s="52"/>
      <c r="FE64" s="52"/>
      <c r="FF64" s="52"/>
      <c r="FG64" s="52"/>
      <c r="FH64" s="52"/>
      <c r="FI64" s="52"/>
      <c r="FJ64" s="52"/>
    </row>
    <row r="65" spans="1:166" ht="15" customHeight="1">
      <c r="A65" s="449" t="s">
        <v>228</v>
      </c>
      <c r="B65" s="85" t="s">
        <v>178</v>
      </c>
      <c r="C65" s="86">
        <f>C57+1</f>
        <v>445</v>
      </c>
      <c r="D65" s="87" t="s">
        <v>179</v>
      </c>
      <c r="E65" s="88" t="s">
        <v>180</v>
      </c>
      <c r="F65" s="89">
        <f>F57+7</f>
        <v>45613</v>
      </c>
      <c r="G65" s="90">
        <f>F65+1</f>
        <v>45614</v>
      </c>
      <c r="H65" s="91">
        <f>F65+4</f>
        <v>45617</v>
      </c>
      <c r="I65" s="1783"/>
      <c r="J65" s="1730"/>
      <c r="K65" s="1735"/>
      <c r="L65" s="1790"/>
      <c r="M65" s="1521"/>
      <c r="N65" s="1793"/>
      <c r="O65" s="1796"/>
      <c r="P65" s="242"/>
      <c r="Q65" s="1585"/>
      <c r="R65" s="1678"/>
      <c r="S65" s="1536"/>
      <c r="T65" s="1515"/>
      <c r="U65" s="1775"/>
      <c r="V65" s="1376"/>
      <c r="W65" s="1682"/>
      <c r="X65" s="1778"/>
      <c r="Y65" s="113"/>
      <c r="Z65" s="113"/>
      <c r="AA65" s="113"/>
      <c r="AB65" s="113"/>
      <c r="AC65" s="113"/>
      <c r="AD65" s="113"/>
      <c r="AE65" s="113"/>
      <c r="AF65" s="113"/>
      <c r="AG65" s="113"/>
      <c r="AH65" s="113"/>
      <c r="AI65" s="113"/>
      <c r="AJ65" s="113"/>
      <c r="AK65" s="113"/>
      <c r="AL65" s="113"/>
      <c r="AM65" s="113"/>
      <c r="AN65" s="113"/>
      <c r="AO65" s="113"/>
      <c r="AP65" s="113"/>
      <c r="AQ65" s="113"/>
      <c r="AR65" s="113"/>
      <c r="AS65" s="113"/>
      <c r="AT65" s="113"/>
      <c r="AU65" s="113"/>
      <c r="AV65" s="113"/>
      <c r="AW65" s="113"/>
      <c r="AX65" s="113"/>
      <c r="AY65" s="113"/>
      <c r="AZ65" s="113"/>
      <c r="BA65" s="113"/>
      <c r="BB65" s="113"/>
      <c r="BC65" s="113"/>
      <c r="BD65" s="113"/>
      <c r="BE65" s="113"/>
      <c r="BF65" s="113"/>
      <c r="BG65" s="113"/>
      <c r="BH65" s="113"/>
      <c r="BI65" s="113"/>
      <c r="BJ65" s="113"/>
      <c r="BK65" s="52"/>
      <c r="BL65" s="52"/>
      <c r="BM65" s="52"/>
      <c r="BN65" s="52"/>
      <c r="BO65" s="52"/>
      <c r="BP65" s="52"/>
      <c r="BQ65" s="52"/>
      <c r="BR65" s="52"/>
      <c r="BS65" s="52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2"/>
      <c r="DD65" s="52"/>
      <c r="DE65" s="52"/>
      <c r="DF65" s="52"/>
      <c r="DG65" s="52"/>
      <c r="DH65" s="52"/>
      <c r="DI65" s="52"/>
      <c r="DJ65" s="52"/>
      <c r="DK65" s="52"/>
      <c r="DL65" s="52"/>
      <c r="DM65" s="52"/>
      <c r="DN65" s="52"/>
      <c r="DO65" s="52"/>
      <c r="DP65" s="52"/>
      <c r="DQ65" s="52"/>
      <c r="DR65" s="52"/>
      <c r="DS65" s="52"/>
      <c r="DT65" s="52"/>
      <c r="DU65" s="52"/>
      <c r="DV65" s="52"/>
      <c r="DW65" s="52"/>
      <c r="DX65" s="52"/>
      <c r="DY65" s="52"/>
      <c r="DZ65" s="52"/>
      <c r="EA65" s="52"/>
      <c r="EB65" s="52"/>
      <c r="EC65" s="52"/>
      <c r="ED65" s="52"/>
      <c r="EE65" s="52"/>
      <c r="EF65" s="52"/>
      <c r="EG65" s="52"/>
      <c r="EH65" s="52"/>
      <c r="EI65" s="52"/>
      <c r="EJ65" s="52"/>
      <c r="EK65" s="52"/>
      <c r="EL65" s="52"/>
      <c r="EM65" s="52"/>
      <c r="EN65" s="52"/>
      <c r="EO65" s="52"/>
      <c r="EP65" s="52"/>
      <c r="EQ65" s="52"/>
      <c r="ER65" s="52"/>
      <c r="ES65" s="52"/>
      <c r="ET65" s="52"/>
      <c r="EU65" s="52"/>
      <c r="EV65" s="52"/>
      <c r="EW65" s="52"/>
      <c r="EX65" s="52"/>
      <c r="EY65" s="52"/>
      <c r="EZ65" s="52"/>
      <c r="FA65" s="52"/>
      <c r="FB65" s="52"/>
      <c r="FC65" s="52"/>
      <c r="FD65" s="52"/>
      <c r="FE65" s="52"/>
      <c r="FF65" s="52"/>
      <c r="FG65" s="52"/>
      <c r="FH65" s="52"/>
      <c r="FI65" s="52"/>
      <c r="FJ65" s="52"/>
    </row>
    <row r="66" spans="1:166" ht="15" customHeight="1">
      <c r="A66" s="494" t="s">
        <v>229</v>
      </c>
      <c r="B66" s="332" t="s">
        <v>182</v>
      </c>
      <c r="C66" s="332">
        <f>C58+1</f>
        <v>403</v>
      </c>
      <c r="D66" s="349" t="s">
        <v>179</v>
      </c>
      <c r="E66" s="333" t="s">
        <v>180</v>
      </c>
      <c r="F66" s="334">
        <f>F58+7</f>
        <v>45614</v>
      </c>
      <c r="G66" s="335">
        <f>F66+1</f>
        <v>45615</v>
      </c>
      <c r="H66" s="336">
        <f>F66+2</f>
        <v>45616</v>
      </c>
      <c r="I66" s="1783"/>
      <c r="J66" s="1730"/>
      <c r="K66" s="1735"/>
      <c r="L66" s="1790"/>
      <c r="M66" s="1521"/>
      <c r="N66" s="1793"/>
      <c r="O66" s="1796"/>
      <c r="P66" s="242"/>
      <c r="Q66" s="1585"/>
      <c r="R66" s="1678"/>
      <c r="S66" s="1536"/>
      <c r="T66" s="1515"/>
      <c r="U66" s="1775"/>
      <c r="V66" s="1376"/>
      <c r="W66" s="1682"/>
      <c r="X66" s="1778"/>
      <c r="Y66" s="113"/>
      <c r="Z66" s="113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  <c r="AK66" s="113"/>
      <c r="AL66" s="113"/>
      <c r="AM66" s="113"/>
      <c r="AN66" s="113"/>
      <c r="AO66" s="113"/>
      <c r="AP66" s="113"/>
      <c r="AQ66" s="113"/>
      <c r="AR66" s="113"/>
      <c r="AS66" s="113"/>
      <c r="AT66" s="113"/>
      <c r="AU66" s="113"/>
      <c r="AV66" s="113"/>
      <c r="AW66" s="113"/>
      <c r="AX66" s="113"/>
      <c r="AY66" s="113"/>
      <c r="AZ66" s="113"/>
      <c r="BA66" s="113"/>
      <c r="BB66" s="113"/>
      <c r="BC66" s="113"/>
      <c r="BD66" s="113"/>
      <c r="BE66" s="113"/>
      <c r="BF66" s="113"/>
      <c r="BG66" s="113"/>
      <c r="BH66" s="113"/>
      <c r="BI66" s="113"/>
      <c r="BJ66" s="113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2"/>
      <c r="CK66" s="52"/>
      <c r="CL66" s="52"/>
      <c r="CM66" s="52"/>
      <c r="CN66" s="52"/>
      <c r="CO66" s="52"/>
      <c r="CP66" s="52"/>
      <c r="CQ66" s="52"/>
      <c r="CR66" s="52"/>
      <c r="CS66" s="52"/>
      <c r="CT66" s="52"/>
      <c r="CU66" s="52"/>
      <c r="CV66" s="52"/>
      <c r="CW66" s="52"/>
      <c r="CX66" s="52"/>
      <c r="CY66" s="52"/>
      <c r="CZ66" s="52"/>
      <c r="DA66" s="52"/>
      <c r="DB66" s="52"/>
      <c r="DC66" s="52"/>
      <c r="DD66" s="52"/>
      <c r="DE66" s="52"/>
      <c r="DF66" s="52"/>
      <c r="DG66" s="52"/>
      <c r="DH66" s="52"/>
      <c r="DI66" s="52"/>
      <c r="DJ66" s="52"/>
      <c r="DK66" s="52"/>
      <c r="DL66" s="52"/>
      <c r="DM66" s="52"/>
      <c r="DN66" s="52"/>
      <c r="DO66" s="52"/>
      <c r="DP66" s="52"/>
      <c r="DQ66" s="52"/>
      <c r="DR66" s="52"/>
      <c r="DS66" s="52"/>
      <c r="DT66" s="52"/>
      <c r="DU66" s="52"/>
      <c r="DV66" s="52"/>
      <c r="DW66" s="52"/>
      <c r="DX66" s="52"/>
      <c r="DY66" s="52"/>
      <c r="DZ66" s="52"/>
      <c r="EA66" s="52"/>
      <c r="EB66" s="52"/>
      <c r="EC66" s="52"/>
      <c r="ED66" s="52"/>
      <c r="EE66" s="52"/>
      <c r="EF66" s="52"/>
      <c r="EG66" s="52"/>
      <c r="EH66" s="52"/>
      <c r="EI66" s="52"/>
      <c r="EJ66" s="52"/>
      <c r="EK66" s="52"/>
      <c r="EL66" s="52"/>
      <c r="EM66" s="52"/>
      <c r="EN66" s="52"/>
      <c r="EO66" s="52"/>
      <c r="EP66" s="52"/>
      <c r="EQ66" s="52"/>
      <c r="ER66" s="52"/>
      <c r="ES66" s="52"/>
      <c r="ET66" s="52"/>
      <c r="EU66" s="52"/>
      <c r="EV66" s="52"/>
      <c r="EW66" s="52"/>
      <c r="EX66" s="52"/>
      <c r="EY66" s="52"/>
      <c r="EZ66" s="52"/>
      <c r="FA66" s="52"/>
      <c r="FB66" s="52"/>
      <c r="FC66" s="52"/>
      <c r="FD66" s="52"/>
      <c r="FE66" s="52"/>
      <c r="FF66" s="52"/>
      <c r="FG66" s="52"/>
      <c r="FH66" s="52"/>
      <c r="FI66" s="52"/>
      <c r="FJ66" s="52"/>
    </row>
    <row r="67" spans="1:166" ht="15" customHeight="1">
      <c r="A67" s="449" t="s">
        <v>213</v>
      </c>
      <c r="B67" s="85" t="s">
        <v>184</v>
      </c>
      <c r="C67" s="86">
        <f>C59+1</f>
        <v>447</v>
      </c>
      <c r="D67" s="87" t="s">
        <v>169</v>
      </c>
      <c r="E67" s="88" t="s">
        <v>180</v>
      </c>
      <c r="F67" s="89">
        <f>F59+7</f>
        <v>45618</v>
      </c>
      <c r="G67" s="90">
        <f>F67+1</f>
        <v>45619</v>
      </c>
      <c r="H67" s="91">
        <f>F67+2</f>
        <v>45620</v>
      </c>
      <c r="I67" s="1783"/>
      <c r="J67" s="1730"/>
      <c r="K67" s="1735"/>
      <c r="L67" s="1790"/>
      <c r="M67" s="1521"/>
      <c r="N67" s="1793"/>
      <c r="O67" s="1796"/>
      <c r="P67" s="242"/>
      <c r="Q67" s="1585"/>
      <c r="R67" s="1678"/>
      <c r="S67" s="1536"/>
      <c r="T67" s="1515"/>
      <c r="U67" s="1775"/>
      <c r="V67" s="1376"/>
      <c r="W67" s="1682"/>
      <c r="X67" s="1778"/>
      <c r="Y67" s="113"/>
      <c r="Z67" s="113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3"/>
      <c r="AL67" s="113"/>
      <c r="AM67" s="113"/>
      <c r="AN67" s="113"/>
      <c r="AO67" s="113"/>
      <c r="AP67" s="113"/>
      <c r="AQ67" s="113"/>
      <c r="AR67" s="113"/>
      <c r="AS67" s="113"/>
      <c r="AT67" s="113"/>
      <c r="AU67" s="113"/>
      <c r="AV67" s="113"/>
      <c r="AW67" s="113"/>
      <c r="AX67" s="113"/>
      <c r="AY67" s="113"/>
      <c r="AZ67" s="113"/>
      <c r="BA67" s="113"/>
      <c r="BB67" s="113"/>
      <c r="BC67" s="113"/>
      <c r="BD67" s="113"/>
      <c r="BE67" s="113"/>
      <c r="BF67" s="113"/>
      <c r="BG67" s="113"/>
      <c r="BH67" s="113"/>
      <c r="BI67" s="113"/>
      <c r="BJ67" s="113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2"/>
      <c r="CB67" s="52"/>
      <c r="CC67" s="52"/>
      <c r="CD67" s="52"/>
      <c r="CE67" s="52"/>
      <c r="CF67" s="52"/>
      <c r="CG67" s="52"/>
      <c r="CH67" s="52"/>
      <c r="CI67" s="52"/>
      <c r="CJ67" s="52"/>
      <c r="CK67" s="52"/>
      <c r="CL67" s="52"/>
      <c r="CM67" s="52"/>
      <c r="CN67" s="52"/>
      <c r="CO67" s="52"/>
      <c r="CP67" s="52"/>
      <c r="CQ67" s="52"/>
      <c r="CR67" s="52"/>
      <c r="CS67" s="52"/>
      <c r="CT67" s="52"/>
      <c r="CU67" s="52"/>
      <c r="CV67" s="52"/>
      <c r="CW67" s="52"/>
      <c r="CX67" s="52"/>
      <c r="CY67" s="52"/>
      <c r="CZ67" s="52"/>
      <c r="DA67" s="52"/>
      <c r="DB67" s="52"/>
      <c r="DC67" s="52"/>
      <c r="DD67" s="52"/>
      <c r="DE67" s="52"/>
      <c r="DF67" s="52"/>
      <c r="DG67" s="52"/>
      <c r="DH67" s="52"/>
      <c r="DI67" s="52"/>
      <c r="DJ67" s="52"/>
      <c r="DK67" s="52"/>
      <c r="DL67" s="52"/>
      <c r="DM67" s="52"/>
      <c r="DN67" s="52"/>
      <c r="DO67" s="52"/>
      <c r="DP67" s="52"/>
      <c r="DQ67" s="52"/>
      <c r="DR67" s="52"/>
      <c r="DS67" s="52"/>
      <c r="DT67" s="52"/>
      <c r="DU67" s="52"/>
      <c r="DV67" s="52"/>
      <c r="DW67" s="52"/>
      <c r="DX67" s="52"/>
      <c r="DY67" s="52"/>
      <c r="DZ67" s="52"/>
      <c r="EA67" s="52"/>
      <c r="EB67" s="52"/>
      <c r="EC67" s="52"/>
      <c r="ED67" s="52"/>
      <c r="EE67" s="52"/>
      <c r="EF67" s="52"/>
      <c r="EG67" s="52"/>
      <c r="EH67" s="52"/>
      <c r="EI67" s="52"/>
      <c r="EJ67" s="52"/>
      <c r="EK67" s="52"/>
      <c r="EL67" s="52"/>
      <c r="EM67" s="52"/>
      <c r="EN67" s="52"/>
      <c r="EO67" s="52"/>
      <c r="EP67" s="52"/>
      <c r="EQ67" s="52"/>
      <c r="ER67" s="52"/>
      <c r="ES67" s="52"/>
      <c r="ET67" s="52"/>
      <c r="EU67" s="52"/>
      <c r="EV67" s="52"/>
      <c r="EW67" s="52"/>
      <c r="EX67" s="52"/>
      <c r="EY67" s="52"/>
      <c r="EZ67" s="52"/>
      <c r="FA67" s="52"/>
      <c r="FB67" s="52"/>
      <c r="FC67" s="52"/>
      <c r="FD67" s="52"/>
      <c r="FE67" s="52"/>
      <c r="FF67" s="52"/>
      <c r="FG67" s="52"/>
      <c r="FH67" s="52"/>
      <c r="FI67" s="52"/>
      <c r="FJ67" s="52"/>
    </row>
    <row r="68" spans="1:166" s="355" customFormat="1" ht="15" customHeight="1">
      <c r="A68" s="450" t="s">
        <v>199</v>
      </c>
      <c r="B68" s="337" t="s">
        <v>186</v>
      </c>
      <c r="C68" s="332">
        <f>C60+1</f>
        <v>447</v>
      </c>
      <c r="D68" s="338" t="s">
        <v>169</v>
      </c>
      <c r="E68" s="333" t="s">
        <v>187</v>
      </c>
      <c r="F68" s="334">
        <f>F60+7</f>
        <v>45614</v>
      </c>
      <c r="G68" s="335">
        <f>F68</f>
        <v>45614</v>
      </c>
      <c r="H68" s="336">
        <f>F68+1</f>
        <v>45615</v>
      </c>
      <c r="I68" s="1783"/>
      <c r="J68" s="1730"/>
      <c r="K68" s="1735"/>
      <c r="L68" s="1790"/>
      <c r="M68" s="1521"/>
      <c r="N68" s="1793"/>
      <c r="O68" s="1796"/>
      <c r="P68" s="242"/>
      <c r="Q68" s="1585"/>
      <c r="R68" s="1678"/>
      <c r="S68" s="1536"/>
      <c r="T68" s="1515"/>
      <c r="U68" s="1775"/>
      <c r="V68" s="1376"/>
      <c r="W68" s="1682"/>
      <c r="X68" s="1778"/>
      <c r="Y68" s="113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3"/>
      <c r="AL68" s="113"/>
      <c r="AM68" s="113"/>
      <c r="AN68" s="113"/>
      <c r="AO68" s="113"/>
      <c r="AP68" s="113"/>
      <c r="AQ68" s="113"/>
      <c r="AR68" s="113"/>
      <c r="AS68" s="113"/>
      <c r="AT68" s="113"/>
      <c r="AU68" s="113"/>
      <c r="AV68" s="113"/>
      <c r="AW68" s="113"/>
      <c r="AX68" s="113"/>
      <c r="AY68" s="113"/>
      <c r="AZ68" s="113"/>
      <c r="BA68" s="113"/>
      <c r="BB68" s="113"/>
      <c r="BC68" s="113"/>
      <c r="BD68" s="113"/>
      <c r="BE68" s="113"/>
      <c r="BF68" s="113"/>
      <c r="BG68" s="113"/>
      <c r="BH68" s="113"/>
      <c r="BI68" s="113"/>
      <c r="BJ68" s="113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2"/>
      <c r="CB68" s="52"/>
      <c r="CC68" s="52"/>
      <c r="CD68" s="52"/>
      <c r="CE68" s="52"/>
      <c r="CF68" s="52"/>
      <c r="CG68" s="52"/>
      <c r="CH68" s="52"/>
      <c r="CI68" s="52"/>
      <c r="CJ68" s="52"/>
      <c r="CK68" s="52"/>
      <c r="CL68" s="52"/>
      <c r="CM68" s="52"/>
      <c r="CN68" s="52"/>
      <c r="CO68" s="52"/>
      <c r="CP68" s="52"/>
      <c r="CQ68" s="52"/>
      <c r="CR68" s="52"/>
      <c r="CS68" s="52"/>
      <c r="CT68" s="52"/>
      <c r="CU68" s="52"/>
      <c r="CV68" s="52"/>
      <c r="CW68" s="52"/>
      <c r="CX68" s="52"/>
      <c r="CY68" s="52"/>
      <c r="CZ68" s="52"/>
      <c r="DA68" s="52"/>
      <c r="DB68" s="52"/>
      <c r="DC68" s="52"/>
      <c r="DD68" s="52"/>
      <c r="DE68" s="52"/>
      <c r="DF68" s="52"/>
      <c r="DG68" s="52"/>
      <c r="DH68" s="52"/>
      <c r="DI68" s="52"/>
      <c r="DJ68" s="52"/>
      <c r="DK68" s="52"/>
      <c r="DL68" s="52"/>
      <c r="DM68" s="52"/>
      <c r="DN68" s="52"/>
      <c r="DO68" s="52"/>
      <c r="DP68" s="52"/>
      <c r="DQ68" s="52"/>
      <c r="DR68" s="52"/>
      <c r="DS68" s="52"/>
      <c r="DT68" s="52"/>
      <c r="DU68" s="52"/>
      <c r="DV68" s="52"/>
      <c r="DW68" s="52"/>
      <c r="DX68" s="52"/>
      <c r="DY68" s="52"/>
      <c r="DZ68" s="52"/>
      <c r="EA68" s="52"/>
      <c r="EB68" s="52"/>
      <c r="EC68" s="52"/>
      <c r="ED68" s="52"/>
      <c r="EE68" s="52"/>
      <c r="EF68" s="52"/>
      <c r="EG68" s="52"/>
      <c r="EH68" s="52"/>
      <c r="EI68" s="52"/>
      <c r="EJ68" s="52"/>
      <c r="EK68" s="52"/>
      <c r="EL68" s="52"/>
      <c r="EM68" s="52"/>
      <c r="EN68" s="52"/>
      <c r="EO68" s="52"/>
      <c r="EP68" s="52"/>
      <c r="EQ68" s="52"/>
      <c r="ER68" s="52"/>
      <c r="ES68" s="52"/>
      <c r="ET68" s="52"/>
      <c r="EU68" s="52"/>
      <c r="EV68" s="52"/>
      <c r="EW68" s="52"/>
      <c r="EX68" s="52"/>
      <c r="EY68" s="52"/>
      <c r="EZ68" s="52"/>
      <c r="FA68" s="52"/>
      <c r="FB68" s="52"/>
      <c r="FC68" s="52"/>
      <c r="FD68" s="52"/>
      <c r="FE68" s="52"/>
      <c r="FF68" s="52"/>
      <c r="FG68" s="52"/>
      <c r="FH68" s="52"/>
      <c r="FI68" s="52"/>
      <c r="FJ68" s="52"/>
    </row>
    <row r="69" spans="1:166" s="355" customFormat="1" ht="15" customHeight="1">
      <c r="A69" s="451" t="s">
        <v>228</v>
      </c>
      <c r="B69" s="489" t="s">
        <v>178</v>
      </c>
      <c r="C69" s="490">
        <f>C61+1</f>
        <v>444</v>
      </c>
      <c r="D69" s="491" t="s">
        <v>179</v>
      </c>
      <c r="E69" s="492" t="s">
        <v>187</v>
      </c>
      <c r="F69" s="480">
        <f>F61+7</f>
        <v>45616</v>
      </c>
      <c r="G69" s="481">
        <f>F69+1</f>
        <v>45617</v>
      </c>
      <c r="H69" s="639">
        <f>F69+1</f>
        <v>45617</v>
      </c>
      <c r="I69" s="1784"/>
      <c r="J69" s="1786"/>
      <c r="K69" s="1788"/>
      <c r="L69" s="1791"/>
      <c r="M69" s="1522"/>
      <c r="N69" s="1794"/>
      <c r="O69" s="1797"/>
      <c r="P69" s="242"/>
      <c r="Q69" s="1585"/>
      <c r="R69" s="1679"/>
      <c r="S69" s="1537"/>
      <c r="T69" s="1680"/>
      <c r="U69" s="1776"/>
      <c r="V69" s="1377"/>
      <c r="W69" s="1683"/>
      <c r="X69" s="1779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  <c r="AX69" s="113"/>
      <c r="AY69" s="113"/>
      <c r="AZ69" s="113"/>
      <c r="BA69" s="113"/>
      <c r="BB69" s="113"/>
      <c r="BC69" s="113"/>
      <c r="BD69" s="113"/>
      <c r="BE69" s="113"/>
      <c r="BF69" s="113"/>
      <c r="BG69" s="113"/>
      <c r="BH69" s="113"/>
      <c r="BI69" s="113"/>
      <c r="BJ69" s="113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2"/>
      <c r="EL69" s="52"/>
      <c r="EM69" s="52"/>
      <c r="EN69" s="52"/>
      <c r="EO69" s="52"/>
      <c r="EP69" s="52"/>
      <c r="EQ69" s="52"/>
      <c r="ER69" s="52"/>
      <c r="ES69" s="52"/>
      <c r="ET69" s="52"/>
      <c r="EU69" s="52"/>
      <c r="EV69" s="52"/>
      <c r="EW69" s="52"/>
      <c r="EX69" s="52"/>
      <c r="EY69" s="52"/>
      <c r="EZ69" s="52"/>
      <c r="FA69" s="52"/>
      <c r="FB69" s="52"/>
      <c r="FC69" s="52"/>
      <c r="FD69" s="52"/>
      <c r="FE69" s="52"/>
      <c r="FF69" s="52"/>
      <c r="FG69" s="52"/>
      <c r="FH69" s="52"/>
      <c r="FI69" s="52"/>
      <c r="FJ69" s="52"/>
    </row>
    <row r="70" spans="1:166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64"/>
      <c r="P70" s="61"/>
      <c r="Q70" s="39"/>
      <c r="R70" s="38"/>
      <c r="S70" s="63"/>
      <c r="T70" s="63"/>
      <c r="U70" s="63"/>
      <c r="V70" s="64"/>
      <c r="W70" s="64"/>
      <c r="X70" s="64"/>
      <c r="Y70" s="113"/>
      <c r="Z70" s="113"/>
      <c r="AA70" s="113"/>
      <c r="AB70" s="113"/>
      <c r="AC70" s="113"/>
      <c r="AD70" s="113"/>
      <c r="AE70" s="113"/>
      <c r="AF70" s="113"/>
      <c r="AG70" s="113"/>
      <c r="AH70" s="113"/>
      <c r="AI70" s="113"/>
      <c r="AJ70" s="113"/>
      <c r="AK70" s="113"/>
      <c r="AL70" s="113"/>
      <c r="AM70" s="113"/>
      <c r="AN70" s="113"/>
      <c r="AO70" s="113"/>
      <c r="AP70" s="113"/>
      <c r="AQ70" s="113"/>
      <c r="AR70" s="113"/>
      <c r="AS70" s="113"/>
      <c r="AT70" s="113"/>
      <c r="AU70" s="113"/>
      <c r="AV70" s="113"/>
      <c r="AW70" s="113"/>
      <c r="AX70" s="113"/>
      <c r="AY70" s="113"/>
      <c r="AZ70" s="113"/>
      <c r="BA70" s="113"/>
      <c r="BB70" s="113"/>
      <c r="BC70" s="113"/>
      <c r="BD70" s="113"/>
      <c r="BE70" s="113"/>
      <c r="BF70" s="113"/>
      <c r="BG70" s="113"/>
      <c r="BH70" s="113"/>
      <c r="BI70" s="113"/>
      <c r="BJ70" s="113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  <c r="BX70" s="52"/>
      <c r="BY70" s="52"/>
      <c r="BZ70" s="52"/>
      <c r="CA70" s="52"/>
      <c r="CB70" s="52"/>
      <c r="CC70" s="52"/>
      <c r="CD70" s="52"/>
      <c r="CE70" s="52"/>
      <c r="CF70" s="52"/>
      <c r="CG70" s="52"/>
      <c r="CH70" s="52"/>
      <c r="CI70" s="52"/>
      <c r="CJ70" s="52"/>
      <c r="CK70" s="52"/>
      <c r="CL70" s="52"/>
      <c r="CM70" s="52"/>
      <c r="CN70" s="52"/>
      <c r="CO70" s="52"/>
      <c r="CP70" s="52"/>
      <c r="CQ70" s="52"/>
      <c r="CR70" s="52"/>
      <c r="CS70" s="52"/>
      <c r="CT70" s="52"/>
      <c r="CU70" s="52"/>
      <c r="CV70" s="52"/>
      <c r="CW70" s="52"/>
      <c r="CX70" s="52"/>
      <c r="CY70" s="52"/>
      <c r="CZ70" s="52"/>
      <c r="DA70" s="52"/>
      <c r="DB70" s="52"/>
      <c r="DC70" s="52"/>
      <c r="DD70" s="52"/>
      <c r="DE70" s="52"/>
      <c r="DF70" s="52"/>
      <c r="DG70" s="52"/>
      <c r="DH70" s="52"/>
      <c r="DI70" s="52"/>
      <c r="DJ70" s="52"/>
      <c r="DK70" s="52"/>
      <c r="DL70" s="52"/>
      <c r="DM70" s="52"/>
      <c r="DN70" s="52"/>
      <c r="DO70" s="52"/>
      <c r="DP70" s="52"/>
      <c r="DQ70" s="52"/>
      <c r="DR70" s="52"/>
      <c r="DS70" s="52"/>
      <c r="DT70" s="52"/>
      <c r="DU70" s="52"/>
      <c r="DV70" s="52"/>
      <c r="DW70" s="52"/>
      <c r="DX70" s="52"/>
      <c r="DY70" s="52"/>
      <c r="DZ70" s="52"/>
      <c r="EA70" s="52"/>
      <c r="EB70" s="52"/>
      <c r="EC70" s="52"/>
      <c r="ED70" s="52"/>
      <c r="EE70" s="52"/>
      <c r="EF70" s="52"/>
      <c r="EG70" s="52"/>
      <c r="EH70" s="52"/>
      <c r="EI70" s="52"/>
      <c r="EJ70" s="52"/>
      <c r="EK70" s="52"/>
      <c r="EL70" s="52"/>
      <c r="EM70" s="52"/>
      <c r="EN70" s="52"/>
      <c r="EO70" s="52"/>
      <c r="EP70" s="52"/>
      <c r="EQ70" s="52"/>
      <c r="ER70" s="52"/>
      <c r="ES70" s="52"/>
      <c r="ET70" s="52"/>
      <c r="EU70" s="52"/>
      <c r="EV70" s="52"/>
      <c r="EW70" s="52"/>
      <c r="EX70" s="52"/>
      <c r="EY70" s="52"/>
      <c r="EZ70" s="52"/>
      <c r="FA70" s="52"/>
      <c r="FB70" s="52"/>
      <c r="FC70" s="52"/>
      <c r="FD70" s="52"/>
      <c r="FE70" s="52"/>
      <c r="FF70" s="52"/>
      <c r="FG70" s="52"/>
      <c r="FH70" s="52"/>
      <c r="FI70" s="52"/>
      <c r="FJ70" s="52"/>
    </row>
    <row r="71" spans="1:166" ht="15" customHeight="1">
      <c r="A71" s="447" t="s">
        <v>207</v>
      </c>
      <c r="B71" s="73" t="s">
        <v>168</v>
      </c>
      <c r="C71" s="68">
        <f>C63+1</f>
        <v>448</v>
      </c>
      <c r="D71" s="75" t="s">
        <v>169</v>
      </c>
      <c r="E71" s="69" t="s">
        <v>170</v>
      </c>
      <c r="F71" s="70">
        <f>F63+7</f>
        <v>45620</v>
      </c>
      <c r="G71" s="71">
        <f>F71+1</f>
        <v>45621</v>
      </c>
      <c r="H71" s="72">
        <f>F71+4</f>
        <v>45624</v>
      </c>
      <c r="I71" s="1769" t="s">
        <v>768</v>
      </c>
      <c r="J71" s="1079"/>
      <c r="K71" s="1082">
        <f>SUM(K63+1)</f>
        <v>446</v>
      </c>
      <c r="L71" s="1758" t="s">
        <v>173</v>
      </c>
      <c r="M71" s="1070">
        <f>SUM(M63+7)</f>
        <v>45630</v>
      </c>
      <c r="N71" s="1356">
        <f>SUM(M71+1)</f>
        <v>45631</v>
      </c>
      <c r="O71" s="1771">
        <f>SUM(N71+17)</f>
        <v>45648</v>
      </c>
      <c r="P71" s="242"/>
      <c r="Q71" s="1585"/>
      <c r="R71" s="1769" t="str">
        <f>_xlfn.ARRAYTOTEXT(I71)</f>
        <v>MUMBAI MAERSK</v>
      </c>
      <c r="S71" s="1079"/>
      <c r="T71" s="1082">
        <f>SUM(T63+1)</f>
        <v>446</v>
      </c>
      <c r="U71" s="1758" t="s">
        <v>173</v>
      </c>
      <c r="V71" s="1070">
        <f>SUM(V63+7)</f>
        <v>45630</v>
      </c>
      <c r="W71" s="1356">
        <f>SUM(V71+1)</f>
        <v>45631</v>
      </c>
      <c r="X71" s="1771">
        <f>SUM(W71+17)</f>
        <v>45648</v>
      </c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  <c r="AT71" s="113"/>
      <c r="AU71" s="113"/>
      <c r="AV71" s="113"/>
      <c r="AW71" s="113"/>
      <c r="AX71" s="113"/>
      <c r="AY71" s="113"/>
      <c r="AZ71" s="113"/>
      <c r="BA71" s="113"/>
      <c r="BB71" s="113"/>
      <c r="BC71" s="113"/>
      <c r="BD71" s="113"/>
      <c r="BE71" s="113"/>
      <c r="BF71" s="113"/>
      <c r="BG71" s="113"/>
      <c r="BH71" s="113"/>
      <c r="BI71" s="113"/>
      <c r="BJ71" s="113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  <c r="BZ71" s="52"/>
      <c r="CA71" s="52"/>
      <c r="CB71" s="52"/>
      <c r="CC71" s="52"/>
      <c r="CD71" s="52"/>
      <c r="CE71" s="52"/>
      <c r="CF71" s="52"/>
      <c r="CG71" s="52"/>
      <c r="CH71" s="52"/>
      <c r="CI71" s="52"/>
      <c r="CJ71" s="52"/>
      <c r="CK71" s="52"/>
      <c r="CL71" s="52"/>
      <c r="CM71" s="52"/>
      <c r="CN71" s="52"/>
      <c r="CO71" s="52"/>
      <c r="CP71" s="52"/>
      <c r="CQ71" s="52"/>
      <c r="CR71" s="52"/>
      <c r="CS71" s="52"/>
      <c r="CT71" s="52"/>
      <c r="CU71" s="52"/>
      <c r="CV71" s="52"/>
      <c r="CW71" s="52"/>
      <c r="CX71" s="52"/>
      <c r="CY71" s="52"/>
      <c r="CZ71" s="52"/>
      <c r="DA71" s="52"/>
      <c r="DB71" s="52"/>
      <c r="DC71" s="52"/>
      <c r="DD71" s="52"/>
      <c r="DE71" s="52"/>
      <c r="DF71" s="52"/>
      <c r="DG71" s="52"/>
      <c r="DH71" s="52"/>
      <c r="DI71" s="52"/>
      <c r="DJ71" s="52"/>
      <c r="DK71" s="52"/>
      <c r="DL71" s="52"/>
      <c r="DM71" s="52"/>
      <c r="DN71" s="52"/>
      <c r="DO71" s="52"/>
      <c r="DP71" s="52"/>
      <c r="DQ71" s="52"/>
      <c r="DR71" s="52"/>
      <c r="DS71" s="52"/>
      <c r="DT71" s="52"/>
      <c r="DU71" s="52"/>
      <c r="DV71" s="52"/>
      <c r="DW71" s="52"/>
      <c r="DX71" s="52"/>
      <c r="DY71" s="52"/>
      <c r="DZ71" s="52"/>
      <c r="EA71" s="52"/>
      <c r="EB71" s="52"/>
      <c r="EC71" s="52"/>
      <c r="ED71" s="52"/>
      <c r="EE71" s="52"/>
      <c r="EF71" s="52"/>
      <c r="EG71" s="52"/>
      <c r="EH71" s="52"/>
      <c r="EI71" s="52"/>
      <c r="EJ71" s="52"/>
      <c r="EK71" s="52"/>
      <c r="EL71" s="52"/>
      <c r="EM71" s="52"/>
      <c r="EN71" s="52"/>
      <c r="EO71" s="52"/>
      <c r="EP71" s="52"/>
      <c r="EQ71" s="52"/>
      <c r="ER71" s="52"/>
      <c r="ES71" s="52"/>
      <c r="ET71" s="52"/>
      <c r="EU71" s="52"/>
      <c r="EV71" s="52"/>
      <c r="EW71" s="52"/>
      <c r="EX71" s="52"/>
      <c r="EY71" s="52"/>
      <c r="EZ71" s="52"/>
      <c r="FA71" s="52"/>
      <c r="FB71" s="52"/>
      <c r="FC71" s="52"/>
      <c r="FD71" s="52"/>
      <c r="FE71" s="52"/>
      <c r="FF71" s="52"/>
      <c r="FG71" s="52"/>
      <c r="FH71" s="52"/>
      <c r="FI71" s="52"/>
      <c r="FJ71" s="52"/>
    </row>
    <row r="72" spans="1:166" s="364" customFormat="1" ht="15" customHeight="1">
      <c r="A72" s="448" t="s">
        <v>207</v>
      </c>
      <c r="B72" s="82" t="s">
        <v>168</v>
      </c>
      <c r="C72" s="76">
        <f>C64+1</f>
        <v>448</v>
      </c>
      <c r="D72" s="83" t="s">
        <v>169</v>
      </c>
      <c r="E72" s="77" t="s">
        <v>176</v>
      </c>
      <c r="F72" s="78">
        <f>F64+7</f>
        <v>45623</v>
      </c>
      <c r="G72" s="79">
        <f>F72</f>
        <v>45623</v>
      </c>
      <c r="H72" s="80">
        <f>F72+1</f>
        <v>45624</v>
      </c>
      <c r="I72" s="1550"/>
      <c r="J72" s="1080"/>
      <c r="K72" s="1083"/>
      <c r="L72" s="1759"/>
      <c r="M72" s="1071"/>
      <c r="N72" s="1357"/>
      <c r="O72" s="1772"/>
      <c r="P72" s="242"/>
      <c r="Q72" s="1585"/>
      <c r="R72" s="1678"/>
      <c r="S72" s="1080"/>
      <c r="T72" s="1083"/>
      <c r="U72" s="1759"/>
      <c r="V72" s="1071"/>
      <c r="W72" s="1357"/>
      <c r="X72" s="1772"/>
      <c r="Y72" s="113"/>
      <c r="Z72" s="113"/>
      <c r="AA72" s="113"/>
      <c r="AB72" s="113"/>
      <c r="AC72" s="113"/>
      <c r="AD72" s="113"/>
      <c r="AE72" s="113"/>
      <c r="AF72" s="113"/>
      <c r="AG72" s="113"/>
      <c r="AH72" s="113"/>
      <c r="AI72" s="113"/>
      <c r="AJ72" s="113"/>
      <c r="AK72" s="113"/>
      <c r="AL72" s="113"/>
      <c r="AM72" s="113"/>
      <c r="AN72" s="113"/>
      <c r="AO72" s="113"/>
      <c r="AP72" s="113"/>
      <c r="AQ72" s="113"/>
      <c r="AR72" s="113"/>
      <c r="AS72" s="113"/>
      <c r="AT72" s="113"/>
      <c r="AU72" s="113"/>
      <c r="AV72" s="113"/>
      <c r="AW72" s="113"/>
      <c r="AX72" s="113"/>
      <c r="AY72" s="113"/>
      <c r="AZ72" s="113"/>
      <c r="BA72" s="113"/>
      <c r="BB72" s="113"/>
      <c r="BC72" s="113"/>
      <c r="BD72" s="113"/>
      <c r="BE72" s="113"/>
      <c r="BF72" s="113"/>
      <c r="BG72" s="113"/>
      <c r="BH72" s="113"/>
      <c r="BI72" s="113"/>
      <c r="BJ72" s="113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52"/>
      <c r="CL72" s="52"/>
      <c r="CM72" s="52"/>
      <c r="CN72" s="52"/>
      <c r="CO72" s="52"/>
      <c r="CP72" s="52"/>
      <c r="CQ72" s="52"/>
      <c r="CR72" s="52"/>
      <c r="CS72" s="52"/>
      <c r="CT72" s="52"/>
      <c r="CU72" s="52"/>
      <c r="CV72" s="52"/>
      <c r="CW72" s="52"/>
      <c r="CX72" s="52"/>
      <c r="CY72" s="52"/>
      <c r="CZ72" s="52"/>
      <c r="DA72" s="52"/>
      <c r="DB72" s="52"/>
      <c r="DC72" s="52"/>
      <c r="DD72" s="52"/>
      <c r="DE72" s="52"/>
      <c r="DF72" s="52"/>
      <c r="DG72" s="52"/>
      <c r="DH72" s="52"/>
      <c r="DI72" s="52"/>
      <c r="DJ72" s="52"/>
      <c r="DK72" s="52"/>
      <c r="DL72" s="52"/>
      <c r="DM72" s="52"/>
      <c r="DN72" s="52"/>
      <c r="DO72" s="52"/>
      <c r="DP72" s="52"/>
      <c r="DQ72" s="52"/>
      <c r="DR72" s="52"/>
      <c r="DS72" s="52"/>
      <c r="DT72" s="52"/>
      <c r="DU72" s="52"/>
      <c r="DV72" s="52"/>
      <c r="DW72" s="52"/>
      <c r="DX72" s="52"/>
      <c r="DY72" s="52"/>
      <c r="DZ72" s="52"/>
      <c r="EA72" s="52"/>
      <c r="EB72" s="52"/>
      <c r="EC72" s="52"/>
      <c r="ED72" s="52"/>
      <c r="EE72" s="52"/>
      <c r="EF72" s="52"/>
      <c r="EG72" s="52"/>
      <c r="EH72" s="52"/>
      <c r="EI72" s="52"/>
      <c r="EJ72" s="52"/>
      <c r="EK72" s="52"/>
      <c r="EL72" s="52"/>
      <c r="EM72" s="52"/>
      <c r="EN72" s="52"/>
      <c r="EO72" s="52"/>
      <c r="EP72" s="52"/>
      <c r="EQ72" s="52"/>
      <c r="ER72" s="52"/>
      <c r="ES72" s="52"/>
      <c r="ET72" s="52"/>
      <c r="EU72" s="52"/>
      <c r="EV72" s="52"/>
      <c r="EW72" s="52"/>
      <c r="EX72" s="52"/>
      <c r="EY72" s="52"/>
      <c r="EZ72" s="52"/>
      <c r="FA72" s="52"/>
      <c r="FB72" s="52"/>
      <c r="FC72" s="52"/>
      <c r="FD72" s="52"/>
      <c r="FE72" s="52"/>
      <c r="FF72" s="52"/>
      <c r="FG72" s="52"/>
      <c r="FH72" s="52"/>
      <c r="FI72" s="52"/>
      <c r="FJ72" s="52"/>
    </row>
    <row r="73" spans="1:166" ht="15" customHeight="1">
      <c r="A73" s="449" t="s">
        <v>177</v>
      </c>
      <c r="B73" s="85" t="s">
        <v>178</v>
      </c>
      <c r="C73" s="86">
        <f>C65+1</f>
        <v>446</v>
      </c>
      <c r="D73" s="87" t="s">
        <v>179</v>
      </c>
      <c r="E73" s="88" t="s">
        <v>180</v>
      </c>
      <c r="F73" s="89">
        <f>F65+7</f>
        <v>45620</v>
      </c>
      <c r="G73" s="90">
        <f>F73+1</f>
        <v>45621</v>
      </c>
      <c r="H73" s="91">
        <f>F73+4</f>
        <v>45624</v>
      </c>
      <c r="I73" s="1550"/>
      <c r="J73" s="1080"/>
      <c r="K73" s="1083"/>
      <c r="L73" s="1759"/>
      <c r="M73" s="1071"/>
      <c r="N73" s="1357"/>
      <c r="O73" s="1772"/>
      <c r="P73" s="242"/>
      <c r="Q73" s="1585"/>
      <c r="R73" s="1678"/>
      <c r="S73" s="1080"/>
      <c r="T73" s="1083"/>
      <c r="U73" s="1759"/>
      <c r="V73" s="1071"/>
      <c r="W73" s="1357"/>
      <c r="X73" s="1772"/>
      <c r="Y73" s="113"/>
      <c r="Z73" s="113"/>
      <c r="AA73" s="113"/>
      <c r="AB73" s="113"/>
      <c r="AC73" s="113"/>
      <c r="AD73" s="113"/>
      <c r="AE73" s="113"/>
      <c r="AF73" s="113"/>
      <c r="AG73" s="113"/>
      <c r="AH73" s="113"/>
      <c r="AI73" s="113"/>
      <c r="AJ73" s="113"/>
      <c r="AK73" s="113"/>
      <c r="AL73" s="113"/>
      <c r="AM73" s="113"/>
      <c r="AN73" s="113"/>
      <c r="AO73" s="113"/>
      <c r="AP73" s="113"/>
      <c r="AQ73" s="113"/>
      <c r="AR73" s="113"/>
      <c r="AS73" s="113"/>
      <c r="AT73" s="113"/>
      <c r="AU73" s="113"/>
      <c r="AV73" s="113"/>
      <c r="AW73" s="113"/>
      <c r="AX73" s="113"/>
      <c r="AY73" s="113"/>
      <c r="AZ73" s="113"/>
      <c r="BA73" s="113"/>
      <c r="BB73" s="113"/>
      <c r="BC73" s="113"/>
      <c r="BD73" s="113"/>
      <c r="BE73" s="113"/>
      <c r="BF73" s="113"/>
      <c r="BG73" s="113"/>
      <c r="BH73" s="113"/>
      <c r="BI73" s="113"/>
      <c r="BJ73" s="113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2"/>
      <c r="CJ73" s="52"/>
      <c r="CK73" s="52"/>
      <c r="CL73" s="52"/>
      <c r="CM73" s="52"/>
      <c r="CN73" s="52"/>
      <c r="CO73" s="52"/>
      <c r="CP73" s="52"/>
      <c r="CQ73" s="52"/>
      <c r="CR73" s="52"/>
      <c r="CS73" s="52"/>
      <c r="CT73" s="52"/>
      <c r="CU73" s="52"/>
      <c r="CV73" s="52"/>
      <c r="CW73" s="52"/>
      <c r="CX73" s="52"/>
      <c r="CY73" s="52"/>
      <c r="CZ73" s="52"/>
      <c r="DA73" s="52"/>
      <c r="DB73" s="52"/>
      <c r="DC73" s="52"/>
      <c r="DD73" s="52"/>
      <c r="DE73" s="52"/>
      <c r="DF73" s="52"/>
      <c r="DG73" s="52"/>
      <c r="DH73" s="52"/>
      <c r="DI73" s="52"/>
      <c r="DJ73" s="52"/>
      <c r="DK73" s="52"/>
      <c r="DL73" s="52"/>
      <c r="DM73" s="52"/>
      <c r="DN73" s="52"/>
      <c r="DO73" s="52"/>
      <c r="DP73" s="52"/>
      <c r="DQ73" s="52"/>
      <c r="DR73" s="52"/>
      <c r="DS73" s="52"/>
      <c r="DT73" s="52"/>
      <c r="DU73" s="52"/>
      <c r="DV73" s="52"/>
      <c r="DW73" s="52"/>
      <c r="DX73" s="52"/>
      <c r="DY73" s="52"/>
      <c r="DZ73" s="52"/>
      <c r="EA73" s="52"/>
      <c r="EB73" s="52"/>
      <c r="EC73" s="52"/>
      <c r="ED73" s="52"/>
      <c r="EE73" s="52"/>
      <c r="EF73" s="52"/>
      <c r="EG73" s="52"/>
      <c r="EH73" s="52"/>
      <c r="EI73" s="52"/>
      <c r="EJ73" s="52"/>
      <c r="EK73" s="52"/>
      <c r="EL73" s="52"/>
      <c r="EM73" s="52"/>
      <c r="EN73" s="52"/>
      <c r="EO73" s="52"/>
      <c r="EP73" s="52"/>
      <c r="EQ73" s="52"/>
      <c r="ER73" s="52"/>
      <c r="ES73" s="52"/>
      <c r="ET73" s="52"/>
      <c r="EU73" s="52"/>
      <c r="EV73" s="52"/>
      <c r="EW73" s="52"/>
      <c r="EX73" s="52"/>
      <c r="EY73" s="52"/>
      <c r="EZ73" s="52"/>
      <c r="FA73" s="52"/>
      <c r="FB73" s="52"/>
      <c r="FC73" s="52"/>
      <c r="FD73" s="52"/>
      <c r="FE73" s="52"/>
      <c r="FF73" s="52"/>
      <c r="FG73" s="52"/>
      <c r="FH73" s="52"/>
      <c r="FI73" s="52"/>
      <c r="FJ73" s="52"/>
    </row>
    <row r="74" spans="1:166" ht="15" customHeight="1">
      <c r="A74" s="494" t="s">
        <v>232</v>
      </c>
      <c r="B74" s="332" t="s">
        <v>182</v>
      </c>
      <c r="C74" s="332">
        <f>C66+1</f>
        <v>404</v>
      </c>
      <c r="D74" s="349" t="s">
        <v>179</v>
      </c>
      <c r="E74" s="333" t="s">
        <v>180</v>
      </c>
      <c r="F74" s="334">
        <f>F66+1</f>
        <v>45615</v>
      </c>
      <c r="G74" s="335">
        <f>F74+1</f>
        <v>45616</v>
      </c>
      <c r="H74" s="336">
        <f>F74+2</f>
        <v>45617</v>
      </c>
      <c r="I74" s="1550"/>
      <c r="J74" s="1080"/>
      <c r="K74" s="1083"/>
      <c r="L74" s="1759"/>
      <c r="M74" s="1071"/>
      <c r="N74" s="1357"/>
      <c r="O74" s="1772"/>
      <c r="P74" s="242"/>
      <c r="Q74" s="1585"/>
      <c r="R74" s="1678"/>
      <c r="S74" s="1080"/>
      <c r="T74" s="1083"/>
      <c r="U74" s="1759"/>
      <c r="V74" s="1071"/>
      <c r="W74" s="1357"/>
      <c r="X74" s="1772"/>
      <c r="Y74" s="113"/>
      <c r="Z74" s="113"/>
      <c r="AA74" s="113"/>
      <c r="AB74" s="113"/>
      <c r="AC74" s="113"/>
      <c r="AD74" s="113"/>
      <c r="AE74" s="113"/>
      <c r="AF74" s="113"/>
      <c r="AG74" s="113"/>
      <c r="AH74" s="113"/>
      <c r="AI74" s="113"/>
      <c r="AJ74" s="113"/>
      <c r="AK74" s="113"/>
      <c r="AL74" s="113"/>
      <c r="AM74" s="113"/>
      <c r="AN74" s="113"/>
      <c r="AO74" s="113"/>
      <c r="AP74" s="113"/>
      <c r="AQ74" s="113"/>
      <c r="AR74" s="113"/>
      <c r="AS74" s="113"/>
      <c r="AT74" s="113"/>
      <c r="AU74" s="113"/>
      <c r="AV74" s="113"/>
      <c r="AW74" s="113"/>
      <c r="AX74" s="113"/>
      <c r="AY74" s="113"/>
      <c r="AZ74" s="113"/>
      <c r="BA74" s="113"/>
      <c r="BB74" s="113"/>
      <c r="BC74" s="113"/>
      <c r="BD74" s="113"/>
      <c r="BE74" s="113"/>
      <c r="BF74" s="113"/>
      <c r="BG74" s="113"/>
      <c r="BH74" s="113"/>
      <c r="BI74" s="113"/>
      <c r="BJ74" s="113"/>
      <c r="BK74" s="52"/>
      <c r="BL74" s="52"/>
      <c r="BM74" s="52"/>
      <c r="BN74" s="52"/>
      <c r="BO74" s="52"/>
      <c r="BP74" s="52"/>
      <c r="BQ74" s="52"/>
      <c r="BR74" s="52"/>
      <c r="BS74" s="52"/>
      <c r="BT74" s="52"/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2"/>
      <c r="CK74" s="52"/>
      <c r="CL74" s="52"/>
      <c r="CM74" s="52"/>
      <c r="CN74" s="52"/>
      <c r="CO74" s="52"/>
      <c r="CP74" s="52"/>
      <c r="CQ74" s="52"/>
      <c r="CR74" s="52"/>
      <c r="CS74" s="52"/>
      <c r="CT74" s="52"/>
      <c r="CU74" s="52"/>
      <c r="CV74" s="52"/>
      <c r="CW74" s="52"/>
      <c r="CX74" s="52"/>
      <c r="CY74" s="52"/>
      <c r="CZ74" s="52"/>
      <c r="DA74" s="52"/>
      <c r="DB74" s="52"/>
      <c r="DC74" s="52"/>
      <c r="DD74" s="52"/>
      <c r="DE74" s="52"/>
      <c r="DF74" s="52"/>
      <c r="DG74" s="52"/>
      <c r="DH74" s="52"/>
      <c r="DI74" s="52"/>
      <c r="DJ74" s="52"/>
      <c r="DK74" s="52"/>
      <c r="DL74" s="52"/>
      <c r="DM74" s="52"/>
      <c r="DN74" s="52"/>
      <c r="DO74" s="52"/>
      <c r="DP74" s="52"/>
      <c r="DQ74" s="52"/>
      <c r="DR74" s="52"/>
      <c r="DS74" s="52"/>
      <c r="DT74" s="52"/>
      <c r="DU74" s="52"/>
      <c r="DV74" s="52"/>
      <c r="DW74" s="52"/>
      <c r="DX74" s="52"/>
      <c r="DY74" s="52"/>
      <c r="DZ74" s="52"/>
      <c r="EA74" s="52"/>
      <c r="EB74" s="52"/>
      <c r="EC74" s="52"/>
      <c r="ED74" s="52"/>
      <c r="EE74" s="52"/>
      <c r="EF74" s="52"/>
      <c r="EG74" s="52"/>
      <c r="EH74" s="52"/>
      <c r="EI74" s="52"/>
      <c r="EJ74" s="52"/>
      <c r="EK74" s="52"/>
      <c r="EL74" s="52"/>
      <c r="EM74" s="52"/>
      <c r="EN74" s="52"/>
      <c r="EO74" s="52"/>
      <c r="EP74" s="52"/>
      <c r="EQ74" s="52"/>
      <c r="ER74" s="52"/>
      <c r="ES74" s="52"/>
      <c r="ET74" s="52"/>
      <c r="EU74" s="52"/>
      <c r="EV74" s="52"/>
      <c r="EW74" s="52"/>
      <c r="EX74" s="52"/>
      <c r="EY74" s="52"/>
      <c r="EZ74" s="52"/>
      <c r="FA74" s="52"/>
      <c r="FB74" s="52"/>
      <c r="FC74" s="52"/>
      <c r="FD74" s="52"/>
      <c r="FE74" s="52"/>
      <c r="FF74" s="52"/>
      <c r="FG74" s="52"/>
      <c r="FH74" s="52"/>
      <c r="FI74" s="52"/>
      <c r="FJ74" s="52"/>
    </row>
    <row r="75" spans="1:166" ht="15" customHeight="1">
      <c r="A75" s="449" t="s">
        <v>219</v>
      </c>
      <c r="B75" s="85" t="s">
        <v>184</v>
      </c>
      <c r="C75" s="86">
        <f>C67+1</f>
        <v>448</v>
      </c>
      <c r="D75" s="87" t="s">
        <v>169</v>
      </c>
      <c r="E75" s="88" t="s">
        <v>180</v>
      </c>
      <c r="F75" s="89">
        <f>F67+7</f>
        <v>45625</v>
      </c>
      <c r="G75" s="90">
        <f>F75+1</f>
        <v>45626</v>
      </c>
      <c r="H75" s="91">
        <f>F75+2</f>
        <v>45627</v>
      </c>
      <c r="I75" s="1550"/>
      <c r="J75" s="1080"/>
      <c r="K75" s="1083"/>
      <c r="L75" s="1759"/>
      <c r="M75" s="1071"/>
      <c r="N75" s="1357"/>
      <c r="O75" s="1772"/>
      <c r="P75" s="242"/>
      <c r="Q75" s="1585"/>
      <c r="R75" s="1678"/>
      <c r="S75" s="1080"/>
      <c r="T75" s="1083"/>
      <c r="U75" s="1759"/>
      <c r="V75" s="1071"/>
      <c r="W75" s="1357"/>
      <c r="X75" s="1772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3"/>
      <c r="AY75" s="113"/>
      <c r="AZ75" s="113"/>
      <c r="BA75" s="113"/>
      <c r="BB75" s="113"/>
      <c r="BC75" s="113"/>
      <c r="BD75" s="113"/>
      <c r="BE75" s="113"/>
      <c r="BF75" s="113"/>
      <c r="BG75" s="113"/>
      <c r="BH75" s="113"/>
      <c r="BI75" s="113"/>
      <c r="BJ75" s="113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2"/>
      <c r="CU75" s="52"/>
      <c r="CV75" s="52"/>
      <c r="CW75" s="52"/>
      <c r="CX75" s="52"/>
      <c r="CY75" s="52"/>
      <c r="CZ75" s="52"/>
      <c r="DA75" s="52"/>
      <c r="DB75" s="52"/>
      <c r="DC75" s="52"/>
      <c r="DD75" s="52"/>
      <c r="DE75" s="52"/>
      <c r="DF75" s="52"/>
      <c r="DG75" s="52"/>
      <c r="DH75" s="52"/>
      <c r="DI75" s="52"/>
      <c r="DJ75" s="52"/>
      <c r="DK75" s="52"/>
      <c r="DL75" s="52"/>
      <c r="DM75" s="52"/>
      <c r="DN75" s="52"/>
      <c r="DO75" s="52"/>
      <c r="DP75" s="52"/>
      <c r="DQ75" s="52"/>
      <c r="DR75" s="52"/>
      <c r="DS75" s="52"/>
      <c r="DT75" s="52"/>
      <c r="DU75" s="52"/>
      <c r="DV75" s="52"/>
      <c r="DW75" s="52"/>
      <c r="DX75" s="52"/>
      <c r="DY75" s="52"/>
      <c r="DZ75" s="52"/>
      <c r="EA75" s="52"/>
      <c r="EB75" s="52"/>
      <c r="EC75" s="52"/>
      <c r="ED75" s="52"/>
      <c r="EE75" s="52"/>
      <c r="EF75" s="52"/>
      <c r="EG75" s="52"/>
      <c r="EH75" s="52"/>
      <c r="EI75" s="52"/>
      <c r="EJ75" s="52"/>
      <c r="EK75" s="52"/>
      <c r="EL75" s="52"/>
      <c r="EM75" s="52"/>
      <c r="EN75" s="52"/>
      <c r="EO75" s="52"/>
      <c r="EP75" s="52"/>
      <c r="EQ75" s="52"/>
      <c r="ER75" s="52"/>
      <c r="ES75" s="52"/>
      <c r="ET75" s="52"/>
      <c r="EU75" s="52"/>
      <c r="EV75" s="52"/>
      <c r="EW75" s="52"/>
      <c r="EX75" s="52"/>
      <c r="EY75" s="52"/>
      <c r="EZ75" s="52"/>
      <c r="FA75" s="52"/>
      <c r="FB75" s="52"/>
      <c r="FC75" s="52"/>
      <c r="FD75" s="52"/>
      <c r="FE75" s="52"/>
      <c r="FF75" s="52"/>
      <c r="FG75" s="52"/>
      <c r="FH75" s="52"/>
      <c r="FI75" s="52"/>
      <c r="FJ75" s="52"/>
    </row>
    <row r="76" spans="1:166" ht="15" customHeight="1">
      <c r="A76" s="450" t="s">
        <v>233</v>
      </c>
      <c r="B76" s="337" t="s">
        <v>186</v>
      </c>
      <c r="C76" s="332">
        <f>C68+1</f>
        <v>448</v>
      </c>
      <c r="D76" s="338" t="s">
        <v>169</v>
      </c>
      <c r="E76" s="333" t="s">
        <v>187</v>
      </c>
      <c r="F76" s="334">
        <f>F68+7</f>
        <v>45621</v>
      </c>
      <c r="G76" s="335">
        <f>F76</f>
        <v>45621</v>
      </c>
      <c r="H76" s="336">
        <f>F76+1</f>
        <v>45622</v>
      </c>
      <c r="I76" s="1550"/>
      <c r="J76" s="1080"/>
      <c r="K76" s="1083"/>
      <c r="L76" s="1759"/>
      <c r="M76" s="1071"/>
      <c r="N76" s="1357"/>
      <c r="O76" s="1772"/>
      <c r="P76" s="242"/>
      <c r="Q76" s="1585"/>
      <c r="R76" s="1678"/>
      <c r="S76" s="1080"/>
      <c r="T76" s="1083"/>
      <c r="U76" s="1759"/>
      <c r="V76" s="1071"/>
      <c r="W76" s="1357"/>
      <c r="X76" s="1772"/>
      <c r="Y76" s="113"/>
      <c r="Z76" s="113"/>
      <c r="AA76" s="113"/>
      <c r="AB76" s="113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3"/>
      <c r="BD76" s="113"/>
      <c r="BE76" s="113"/>
      <c r="BF76" s="113"/>
      <c r="BG76" s="113"/>
      <c r="BH76" s="113"/>
      <c r="BI76" s="113"/>
      <c r="BJ76" s="113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2"/>
      <c r="CK76" s="52"/>
      <c r="CL76" s="52"/>
      <c r="CM76" s="52"/>
      <c r="CN76" s="52"/>
      <c r="CO76" s="52"/>
      <c r="CP76" s="52"/>
      <c r="CQ76" s="52"/>
      <c r="CR76" s="52"/>
      <c r="CS76" s="52"/>
      <c r="CT76" s="52"/>
      <c r="CU76" s="52"/>
      <c r="CV76" s="52"/>
      <c r="CW76" s="52"/>
      <c r="CX76" s="52"/>
      <c r="CY76" s="52"/>
      <c r="CZ76" s="52"/>
      <c r="DA76" s="52"/>
      <c r="DB76" s="52"/>
      <c r="DC76" s="52"/>
      <c r="DD76" s="52"/>
      <c r="DE76" s="52"/>
      <c r="DF76" s="52"/>
      <c r="DG76" s="52"/>
      <c r="DH76" s="52"/>
      <c r="DI76" s="52"/>
      <c r="DJ76" s="52"/>
      <c r="DK76" s="52"/>
      <c r="DL76" s="52"/>
      <c r="DM76" s="52"/>
      <c r="DN76" s="52"/>
      <c r="DO76" s="52"/>
      <c r="DP76" s="52"/>
      <c r="DQ76" s="52"/>
      <c r="DR76" s="52"/>
      <c r="DS76" s="52"/>
      <c r="DT76" s="52"/>
      <c r="DU76" s="52"/>
      <c r="DV76" s="52"/>
      <c r="DW76" s="52"/>
      <c r="DX76" s="52"/>
      <c r="DY76" s="52"/>
      <c r="DZ76" s="52"/>
      <c r="EA76" s="52"/>
      <c r="EB76" s="52"/>
      <c r="EC76" s="52"/>
      <c r="ED76" s="52"/>
      <c r="EE76" s="52"/>
      <c r="EF76" s="52"/>
      <c r="EG76" s="52"/>
      <c r="EH76" s="52"/>
      <c r="EI76" s="52"/>
      <c r="EJ76" s="52"/>
      <c r="EK76" s="52"/>
      <c r="EL76" s="52"/>
      <c r="EM76" s="52"/>
      <c r="EN76" s="52"/>
      <c r="EO76" s="52"/>
      <c r="EP76" s="52"/>
      <c r="EQ76" s="52"/>
      <c r="ER76" s="52"/>
      <c r="ES76" s="52"/>
      <c r="ET76" s="52"/>
      <c r="EU76" s="52"/>
      <c r="EV76" s="52"/>
      <c r="EW76" s="52"/>
      <c r="EX76" s="52"/>
      <c r="EY76" s="52"/>
      <c r="EZ76" s="52"/>
      <c r="FA76" s="52"/>
      <c r="FB76" s="52"/>
      <c r="FC76" s="52"/>
      <c r="FD76" s="52"/>
      <c r="FE76" s="52"/>
      <c r="FF76" s="52"/>
      <c r="FG76" s="52"/>
      <c r="FH76" s="52"/>
      <c r="FI76" s="52"/>
      <c r="FJ76" s="52"/>
    </row>
    <row r="77" spans="1:166" ht="15" customHeight="1">
      <c r="A77" s="451" t="s">
        <v>177</v>
      </c>
      <c r="B77" s="489" t="s">
        <v>178</v>
      </c>
      <c r="C77" s="490">
        <f>C69+1</f>
        <v>445</v>
      </c>
      <c r="D77" s="491" t="s">
        <v>179</v>
      </c>
      <c r="E77" s="492" t="s">
        <v>187</v>
      </c>
      <c r="F77" s="480">
        <f>F69+7</f>
        <v>45623</v>
      </c>
      <c r="G77" s="481">
        <f>F77</f>
        <v>45623</v>
      </c>
      <c r="H77" s="639">
        <f>F77</f>
        <v>45623</v>
      </c>
      <c r="I77" s="1551"/>
      <c r="J77" s="1081"/>
      <c r="K77" s="1084"/>
      <c r="L77" s="1760"/>
      <c r="M77" s="1072"/>
      <c r="N77" s="1358"/>
      <c r="O77" s="1773"/>
      <c r="P77" s="242"/>
      <c r="Q77" s="1585"/>
      <c r="R77" s="1679"/>
      <c r="S77" s="1081"/>
      <c r="T77" s="1084"/>
      <c r="U77" s="1760"/>
      <c r="V77" s="1072"/>
      <c r="W77" s="1358"/>
      <c r="X77" s="177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3"/>
      <c r="BD77" s="113"/>
      <c r="BE77" s="113"/>
      <c r="BF77" s="113"/>
      <c r="BG77" s="113"/>
      <c r="BH77" s="113"/>
      <c r="BI77" s="113"/>
      <c r="BJ77" s="113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2"/>
      <c r="CK77" s="52"/>
      <c r="CL77" s="52"/>
      <c r="CM77" s="52"/>
      <c r="CN77" s="52"/>
      <c r="CO77" s="52"/>
      <c r="CP77" s="52"/>
      <c r="CQ77" s="52"/>
      <c r="CR77" s="52"/>
      <c r="CS77" s="52"/>
      <c r="CT77" s="52"/>
      <c r="CU77" s="52"/>
      <c r="CV77" s="52"/>
      <c r="CW77" s="52"/>
      <c r="CX77" s="52"/>
      <c r="CY77" s="52"/>
      <c r="CZ77" s="52"/>
      <c r="DA77" s="52"/>
      <c r="DB77" s="52"/>
      <c r="DC77" s="52"/>
      <c r="DD77" s="52"/>
      <c r="DE77" s="52"/>
      <c r="DF77" s="52"/>
      <c r="DG77" s="52"/>
      <c r="DH77" s="52"/>
      <c r="DI77" s="52"/>
      <c r="DJ77" s="52"/>
      <c r="DK77" s="52"/>
      <c r="DL77" s="52"/>
      <c r="DM77" s="52"/>
      <c r="DN77" s="52"/>
      <c r="DO77" s="52"/>
      <c r="DP77" s="52"/>
      <c r="DQ77" s="52"/>
      <c r="DR77" s="52"/>
      <c r="DS77" s="52"/>
      <c r="DT77" s="52"/>
      <c r="DU77" s="52"/>
      <c r="DV77" s="52"/>
      <c r="DW77" s="52"/>
      <c r="DX77" s="52"/>
      <c r="DY77" s="52"/>
      <c r="DZ77" s="52"/>
      <c r="EA77" s="52"/>
      <c r="EB77" s="52"/>
      <c r="EC77" s="52"/>
      <c r="ED77" s="52"/>
      <c r="EE77" s="52"/>
      <c r="EF77" s="52"/>
      <c r="EG77" s="52"/>
      <c r="EH77" s="52"/>
      <c r="EI77" s="52"/>
      <c r="EJ77" s="52"/>
      <c r="EK77" s="52"/>
      <c r="EL77" s="52"/>
      <c r="EM77" s="52"/>
      <c r="EN77" s="52"/>
      <c r="EO77" s="52"/>
      <c r="EP77" s="52"/>
      <c r="EQ77" s="52"/>
      <c r="ER77" s="52"/>
      <c r="ES77" s="52"/>
      <c r="ET77" s="52"/>
      <c r="EU77" s="52"/>
      <c r="EV77" s="52"/>
      <c r="EW77" s="52"/>
      <c r="EX77" s="52"/>
      <c r="EY77" s="52"/>
      <c r="EZ77" s="52"/>
      <c r="FA77" s="52"/>
      <c r="FB77" s="52"/>
      <c r="FC77" s="52"/>
      <c r="FD77" s="52"/>
      <c r="FE77" s="52"/>
      <c r="FF77" s="52"/>
      <c r="FG77" s="52"/>
      <c r="FH77" s="52"/>
      <c r="FI77" s="52"/>
      <c r="FJ77" s="52"/>
    </row>
    <row r="78" spans="1:166" ht="15" customHeight="1">
      <c r="A78" s="62"/>
      <c r="B78" s="39"/>
      <c r="C78" s="39"/>
      <c r="D78" s="40"/>
      <c r="E78" s="40"/>
      <c r="F78" s="39"/>
      <c r="G78" s="39"/>
      <c r="H78" s="39"/>
      <c r="I78" s="63"/>
      <c r="J78" s="63"/>
      <c r="K78" s="63"/>
      <c r="L78" s="63"/>
      <c r="M78" s="64"/>
      <c r="N78" s="64"/>
      <c r="O78" s="64"/>
      <c r="P78" s="61"/>
      <c r="Q78" s="39"/>
      <c r="R78" s="38"/>
      <c r="S78" s="63"/>
      <c r="T78" s="63"/>
      <c r="U78" s="63"/>
      <c r="V78" s="64"/>
      <c r="W78" s="64"/>
      <c r="X78" s="64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3"/>
      <c r="BD78" s="113"/>
      <c r="BE78" s="113"/>
      <c r="BF78" s="113"/>
      <c r="BG78" s="113"/>
      <c r="BH78" s="113"/>
      <c r="BI78" s="113"/>
      <c r="BJ78" s="113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2"/>
      <c r="CU78" s="52"/>
      <c r="CV78" s="52"/>
      <c r="CW78" s="52"/>
      <c r="CX78" s="52"/>
      <c r="CY78" s="52"/>
      <c r="CZ78" s="52"/>
      <c r="DA78" s="52"/>
      <c r="DB78" s="52"/>
      <c r="DC78" s="52"/>
      <c r="DD78" s="52"/>
      <c r="DE78" s="52"/>
      <c r="DF78" s="52"/>
      <c r="DG78" s="52"/>
      <c r="DH78" s="52"/>
      <c r="DI78" s="52"/>
      <c r="DJ78" s="52"/>
      <c r="DK78" s="52"/>
      <c r="DL78" s="52"/>
      <c r="DM78" s="52"/>
      <c r="DN78" s="52"/>
      <c r="DO78" s="52"/>
      <c r="DP78" s="52"/>
      <c r="DQ78" s="52"/>
      <c r="DR78" s="52"/>
      <c r="DS78" s="52"/>
      <c r="DT78" s="52"/>
      <c r="DU78" s="52"/>
      <c r="DV78" s="52"/>
      <c r="DW78" s="52"/>
      <c r="DX78" s="52"/>
      <c r="DY78" s="52"/>
      <c r="DZ78" s="52"/>
      <c r="EA78" s="52"/>
      <c r="EB78" s="52"/>
      <c r="EC78" s="52"/>
      <c r="ED78" s="52"/>
      <c r="EE78" s="52"/>
      <c r="EF78" s="52"/>
      <c r="EG78" s="52"/>
      <c r="EH78" s="52"/>
      <c r="EI78" s="52"/>
      <c r="EJ78" s="52"/>
      <c r="EK78" s="52"/>
      <c r="EL78" s="52"/>
      <c r="EM78" s="52"/>
      <c r="EN78" s="52"/>
      <c r="EO78" s="52"/>
      <c r="EP78" s="52"/>
      <c r="EQ78" s="52"/>
      <c r="ER78" s="52"/>
      <c r="ES78" s="52"/>
      <c r="ET78" s="52"/>
      <c r="EU78" s="52"/>
      <c r="EV78" s="52"/>
      <c r="EW78" s="52"/>
      <c r="EX78" s="52"/>
      <c r="EY78" s="52"/>
      <c r="EZ78" s="52"/>
      <c r="FA78" s="52"/>
      <c r="FB78" s="52"/>
      <c r="FC78" s="52"/>
      <c r="FD78" s="52"/>
      <c r="FE78" s="52"/>
      <c r="FF78" s="52"/>
      <c r="FG78" s="52"/>
      <c r="FH78" s="52"/>
      <c r="FI78" s="52"/>
      <c r="FJ78" s="52"/>
    </row>
    <row r="79" spans="1:166" ht="15" customHeight="1">
      <c r="A79" s="447" t="s">
        <v>175</v>
      </c>
      <c r="B79" s="73" t="s">
        <v>168</v>
      </c>
      <c r="C79" s="68">
        <f>C71+1</f>
        <v>449</v>
      </c>
      <c r="D79" s="75" t="s">
        <v>169</v>
      </c>
      <c r="E79" s="69" t="s">
        <v>170</v>
      </c>
      <c r="F79" s="70">
        <f>SUM(F71,7)</f>
        <v>45627</v>
      </c>
      <c r="G79" s="71">
        <f>F79+1</f>
        <v>45628</v>
      </c>
      <c r="H79" s="72">
        <f>F79+4</f>
        <v>45631</v>
      </c>
      <c r="I79" s="1769" t="s">
        <v>769</v>
      </c>
      <c r="J79" s="1781"/>
      <c r="K79" s="1655">
        <f>K71+1</f>
        <v>447</v>
      </c>
      <c r="L79" s="1764" t="s">
        <v>173</v>
      </c>
      <c r="M79" s="1594">
        <f>SUM(M71+7)</f>
        <v>45637</v>
      </c>
      <c r="N79" s="1767">
        <f>SUM(M79+1)</f>
        <v>45638</v>
      </c>
      <c r="O79" s="1361">
        <f>SUM(N79+17)</f>
        <v>45655</v>
      </c>
      <c r="P79" s="242"/>
      <c r="Q79" s="1770"/>
      <c r="R79" s="1769" t="str">
        <f>_xlfn.ARRAYTOTEXT(I79)</f>
        <v>MARIBO MAERSK</v>
      </c>
      <c r="S79" s="1079"/>
      <c r="T79" s="1082">
        <f>T71+1</f>
        <v>447</v>
      </c>
      <c r="U79" s="1758" t="s">
        <v>173</v>
      </c>
      <c r="V79" s="1070">
        <f>SUM(V71+7)</f>
        <v>45637</v>
      </c>
      <c r="W79" s="1073">
        <f>SUM(V79+1)</f>
        <v>45638</v>
      </c>
      <c r="X79" s="1771">
        <f>SUM(W79+17)</f>
        <v>45655</v>
      </c>
      <c r="Y79" s="113"/>
      <c r="Z79" s="113"/>
      <c r="AA79" s="113"/>
      <c r="AB79" s="113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3"/>
      <c r="BD79" s="113"/>
      <c r="BE79" s="113"/>
      <c r="BF79" s="113"/>
      <c r="BG79" s="113"/>
      <c r="BH79" s="113"/>
      <c r="BI79" s="113"/>
      <c r="BJ79" s="113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2"/>
      <c r="CP79" s="52"/>
      <c r="CQ79" s="52"/>
      <c r="CR79" s="52"/>
      <c r="CS79" s="52"/>
      <c r="CT79" s="52"/>
      <c r="CU79" s="52"/>
      <c r="CV79" s="52"/>
      <c r="CW79" s="52"/>
      <c r="CX79" s="52"/>
      <c r="CY79" s="52"/>
      <c r="CZ79" s="52"/>
      <c r="DA79" s="52"/>
      <c r="DB79" s="52"/>
      <c r="DC79" s="52"/>
      <c r="DD79" s="52"/>
      <c r="DE79" s="52"/>
      <c r="DF79" s="52"/>
      <c r="DG79" s="52"/>
      <c r="DH79" s="52"/>
      <c r="DI79" s="52"/>
      <c r="DJ79" s="52"/>
      <c r="DK79" s="52"/>
      <c r="DL79" s="52"/>
      <c r="DM79" s="52"/>
      <c r="DN79" s="52"/>
      <c r="DO79" s="52"/>
      <c r="DP79" s="52"/>
      <c r="DQ79" s="52"/>
      <c r="DR79" s="52"/>
      <c r="DS79" s="52"/>
      <c r="DT79" s="52"/>
      <c r="DU79" s="52"/>
      <c r="DV79" s="52"/>
      <c r="DW79" s="52"/>
      <c r="DX79" s="52"/>
      <c r="DY79" s="52"/>
      <c r="DZ79" s="52"/>
      <c r="EA79" s="52"/>
      <c r="EB79" s="52"/>
      <c r="EC79" s="52"/>
      <c r="ED79" s="52"/>
      <c r="EE79" s="52"/>
      <c r="EF79" s="52"/>
      <c r="EG79" s="52"/>
      <c r="EH79" s="52"/>
      <c r="EI79" s="52"/>
      <c r="EJ79" s="52"/>
      <c r="EK79" s="52"/>
      <c r="EL79" s="52"/>
      <c r="EM79" s="52"/>
      <c r="EN79" s="52"/>
      <c r="EO79" s="52"/>
      <c r="EP79" s="52"/>
      <c r="EQ79" s="52"/>
      <c r="ER79" s="52"/>
      <c r="ES79" s="52"/>
      <c r="ET79" s="52"/>
      <c r="EU79" s="52"/>
      <c r="EV79" s="52"/>
      <c r="EW79" s="52"/>
      <c r="EX79" s="52"/>
      <c r="EY79" s="52"/>
      <c r="EZ79" s="52"/>
      <c r="FA79" s="52"/>
      <c r="FB79" s="52"/>
      <c r="FC79" s="52"/>
      <c r="FD79" s="52"/>
      <c r="FE79" s="52"/>
      <c r="FF79" s="52"/>
      <c r="FG79" s="52"/>
      <c r="FH79" s="52"/>
      <c r="FI79" s="52"/>
      <c r="FJ79" s="52"/>
    </row>
    <row r="80" spans="1:166" s="364" customFormat="1" ht="15" customHeight="1">
      <c r="A80" s="448" t="s">
        <v>175</v>
      </c>
      <c r="B80" s="82" t="s">
        <v>168</v>
      </c>
      <c r="C80" s="76">
        <f>C72+1</f>
        <v>449</v>
      </c>
      <c r="D80" s="83" t="s">
        <v>169</v>
      </c>
      <c r="E80" s="77" t="s">
        <v>176</v>
      </c>
      <c r="F80" s="78">
        <f>SUM(F72,7)</f>
        <v>45630</v>
      </c>
      <c r="G80" s="79">
        <f>F80</f>
        <v>45630</v>
      </c>
      <c r="H80" s="80">
        <f>F80+1</f>
        <v>45631</v>
      </c>
      <c r="I80" s="1550"/>
      <c r="J80" s="1316"/>
      <c r="K80" s="1083"/>
      <c r="L80" s="1765"/>
      <c r="M80" s="1319"/>
      <c r="N80" s="1352"/>
      <c r="O80" s="1362"/>
      <c r="P80" s="242"/>
      <c r="Q80" s="1770"/>
      <c r="R80" s="1678"/>
      <c r="S80" s="1080"/>
      <c r="T80" s="1083"/>
      <c r="U80" s="1759"/>
      <c r="V80" s="1071"/>
      <c r="W80" s="1074"/>
      <c r="X80" s="1772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3"/>
      <c r="BD80" s="113"/>
      <c r="BE80" s="113"/>
      <c r="BF80" s="113"/>
      <c r="BG80" s="113"/>
      <c r="BH80" s="113"/>
      <c r="BI80" s="113"/>
      <c r="BJ80" s="113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2"/>
      <c r="CU80" s="52"/>
      <c r="CV80" s="52"/>
      <c r="CW80" s="52"/>
      <c r="CX80" s="52"/>
      <c r="CY80" s="52"/>
      <c r="CZ80" s="52"/>
      <c r="DA80" s="52"/>
      <c r="DB80" s="52"/>
      <c r="DC80" s="52"/>
      <c r="DD80" s="52"/>
      <c r="DE80" s="52"/>
      <c r="DF80" s="52"/>
      <c r="DG80" s="52"/>
      <c r="DH80" s="52"/>
      <c r="DI80" s="52"/>
      <c r="DJ80" s="52"/>
      <c r="DK80" s="52"/>
      <c r="DL80" s="52"/>
      <c r="DM80" s="52"/>
      <c r="DN80" s="52"/>
      <c r="DO80" s="52"/>
      <c r="DP80" s="52"/>
      <c r="DQ80" s="52"/>
      <c r="DR80" s="52"/>
      <c r="DS80" s="52"/>
      <c r="DT80" s="52"/>
      <c r="DU80" s="52"/>
      <c r="DV80" s="52"/>
      <c r="DW80" s="52"/>
      <c r="DX80" s="52"/>
      <c r="DY80" s="52"/>
      <c r="DZ80" s="52"/>
      <c r="EA80" s="52"/>
      <c r="EB80" s="52"/>
      <c r="EC80" s="52"/>
      <c r="ED80" s="52"/>
      <c r="EE80" s="52"/>
      <c r="EF80" s="52"/>
      <c r="EG80" s="52"/>
      <c r="EH80" s="52"/>
      <c r="EI80" s="52"/>
      <c r="EJ80" s="52"/>
      <c r="EK80" s="52"/>
      <c r="EL80" s="52"/>
      <c r="EM80" s="52"/>
      <c r="EN80" s="52"/>
      <c r="EO80" s="52"/>
      <c r="EP80" s="52"/>
      <c r="EQ80" s="52"/>
      <c r="ER80" s="52"/>
      <c r="ES80" s="52"/>
      <c r="ET80" s="52"/>
      <c r="EU80" s="52"/>
      <c r="EV80" s="52"/>
      <c r="EW80" s="52"/>
      <c r="EX80" s="52"/>
      <c r="EY80" s="52"/>
      <c r="EZ80" s="52"/>
      <c r="FA80" s="52"/>
      <c r="FB80" s="52"/>
      <c r="FC80" s="52"/>
      <c r="FD80" s="52"/>
      <c r="FE80" s="52"/>
      <c r="FF80" s="52"/>
      <c r="FG80" s="52"/>
      <c r="FH80" s="52"/>
      <c r="FI80" s="52"/>
      <c r="FJ80" s="52"/>
    </row>
    <row r="81" spans="1:166" ht="15" customHeight="1">
      <c r="A81" s="449" t="s">
        <v>196</v>
      </c>
      <c r="B81" s="85" t="s">
        <v>178</v>
      </c>
      <c r="C81" s="86">
        <f>C73+1</f>
        <v>447</v>
      </c>
      <c r="D81" s="87" t="s">
        <v>179</v>
      </c>
      <c r="E81" s="88" t="s">
        <v>180</v>
      </c>
      <c r="F81" s="89">
        <f>SUM(F73,7)</f>
        <v>45627</v>
      </c>
      <c r="G81" s="90">
        <f>F81+1</f>
        <v>45628</v>
      </c>
      <c r="H81" s="91">
        <f>F81+4</f>
        <v>45631</v>
      </c>
      <c r="I81" s="1550"/>
      <c r="J81" s="1316"/>
      <c r="K81" s="1083"/>
      <c r="L81" s="1765"/>
      <c r="M81" s="1319"/>
      <c r="N81" s="1352"/>
      <c r="O81" s="1362"/>
      <c r="P81" s="242"/>
      <c r="Q81" s="1770"/>
      <c r="R81" s="1678"/>
      <c r="S81" s="1080"/>
      <c r="T81" s="1083"/>
      <c r="U81" s="1759"/>
      <c r="V81" s="1071"/>
      <c r="W81" s="1074"/>
      <c r="X81" s="1772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3"/>
      <c r="BD81" s="113"/>
      <c r="BE81" s="113"/>
      <c r="BF81" s="113"/>
      <c r="BG81" s="113"/>
      <c r="BH81" s="113"/>
      <c r="BI81" s="113"/>
      <c r="BJ81" s="113"/>
      <c r="BK81" s="52"/>
      <c r="BL81" s="52"/>
      <c r="BM81" s="52"/>
      <c r="BN81" s="52"/>
      <c r="BO81" s="52"/>
      <c r="BP81" s="52"/>
      <c r="BQ81" s="52"/>
      <c r="BR81" s="52"/>
      <c r="BS81" s="52"/>
      <c r="BT81" s="52"/>
      <c r="BU81" s="52"/>
      <c r="BV81" s="52"/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2"/>
      <c r="CJ81" s="52"/>
      <c r="CK81" s="52"/>
      <c r="CL81" s="52"/>
      <c r="CM81" s="52"/>
      <c r="CN81" s="52"/>
      <c r="CO81" s="52"/>
      <c r="CP81" s="52"/>
      <c r="CQ81" s="52"/>
      <c r="CR81" s="52"/>
      <c r="CS81" s="52"/>
      <c r="CT81" s="52"/>
      <c r="CU81" s="52"/>
      <c r="CV81" s="52"/>
      <c r="CW81" s="52"/>
      <c r="CX81" s="52"/>
      <c r="CY81" s="52"/>
      <c r="CZ81" s="52"/>
      <c r="DA81" s="52"/>
      <c r="DB81" s="52"/>
      <c r="DC81" s="52"/>
      <c r="DD81" s="52"/>
      <c r="DE81" s="52"/>
      <c r="DF81" s="52"/>
      <c r="DG81" s="52"/>
      <c r="DH81" s="52"/>
      <c r="DI81" s="52"/>
      <c r="DJ81" s="52"/>
      <c r="DK81" s="52"/>
      <c r="DL81" s="52"/>
      <c r="DM81" s="52"/>
      <c r="DN81" s="52"/>
      <c r="DO81" s="52"/>
      <c r="DP81" s="52"/>
      <c r="DQ81" s="52"/>
      <c r="DR81" s="52"/>
      <c r="DS81" s="52"/>
      <c r="DT81" s="52"/>
      <c r="DU81" s="52"/>
      <c r="DV81" s="52"/>
      <c r="DW81" s="52"/>
      <c r="DX81" s="52"/>
      <c r="DY81" s="52"/>
      <c r="DZ81" s="52"/>
      <c r="EA81" s="52"/>
      <c r="EB81" s="52"/>
      <c r="EC81" s="52"/>
      <c r="ED81" s="52"/>
      <c r="EE81" s="52"/>
      <c r="EF81" s="52"/>
      <c r="EG81" s="52"/>
      <c r="EH81" s="52"/>
      <c r="EI81" s="52"/>
      <c r="EJ81" s="52"/>
      <c r="EK81" s="52"/>
      <c r="EL81" s="52"/>
      <c r="EM81" s="52"/>
      <c r="EN81" s="52"/>
      <c r="EO81" s="52"/>
      <c r="EP81" s="52"/>
      <c r="EQ81" s="52"/>
      <c r="ER81" s="52"/>
      <c r="ES81" s="52"/>
      <c r="ET81" s="52"/>
      <c r="EU81" s="52"/>
      <c r="EV81" s="52"/>
      <c r="EW81" s="52"/>
      <c r="EX81" s="52"/>
      <c r="EY81" s="52"/>
      <c r="EZ81" s="52"/>
      <c r="FA81" s="52"/>
      <c r="FB81" s="52"/>
      <c r="FC81" s="52"/>
      <c r="FD81" s="52"/>
      <c r="FE81" s="52"/>
      <c r="FF81" s="52"/>
      <c r="FG81" s="52"/>
      <c r="FH81" s="52"/>
      <c r="FI81" s="52"/>
      <c r="FJ81" s="52"/>
    </row>
    <row r="82" spans="1:166" ht="15" customHeight="1">
      <c r="A82" s="494" t="s">
        <v>631</v>
      </c>
      <c r="B82" s="332" t="s">
        <v>182</v>
      </c>
      <c r="C82" s="332">
        <f>C74+1</f>
        <v>405</v>
      </c>
      <c r="D82" s="349" t="s">
        <v>169</v>
      </c>
      <c r="E82" s="333" t="s">
        <v>180</v>
      </c>
      <c r="F82" s="334">
        <f>SUM(F74,7)</f>
        <v>45622</v>
      </c>
      <c r="G82" s="335">
        <f>F82+1</f>
        <v>45623</v>
      </c>
      <c r="H82" s="336">
        <f>F82+2</f>
        <v>45624</v>
      </c>
      <c r="I82" s="1550"/>
      <c r="J82" s="1316"/>
      <c r="K82" s="1083"/>
      <c r="L82" s="1765"/>
      <c r="M82" s="1319"/>
      <c r="N82" s="1352"/>
      <c r="O82" s="1362"/>
      <c r="P82" s="242"/>
      <c r="Q82" s="1770"/>
      <c r="R82" s="1678"/>
      <c r="S82" s="1080"/>
      <c r="T82" s="1083"/>
      <c r="U82" s="1759"/>
      <c r="V82" s="1071"/>
      <c r="W82" s="1074"/>
      <c r="X82" s="1772"/>
      <c r="Y82" s="113"/>
      <c r="Z82" s="113"/>
      <c r="AA82" s="113"/>
      <c r="AB82" s="113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3"/>
      <c r="BD82" s="113"/>
      <c r="BE82" s="113"/>
      <c r="BF82" s="113"/>
      <c r="BG82" s="113"/>
      <c r="BH82" s="113"/>
      <c r="BI82" s="113"/>
      <c r="BJ82" s="113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  <c r="CW82" s="52"/>
      <c r="CX82" s="52"/>
      <c r="CY82" s="52"/>
      <c r="CZ82" s="52"/>
      <c r="DA82" s="52"/>
      <c r="DB82" s="52"/>
      <c r="DC82" s="52"/>
      <c r="DD82" s="52"/>
      <c r="DE82" s="52"/>
      <c r="DF82" s="52"/>
      <c r="DG82" s="52"/>
      <c r="DH82" s="52"/>
      <c r="DI82" s="52"/>
      <c r="DJ82" s="52"/>
      <c r="DK82" s="52"/>
      <c r="DL82" s="52"/>
      <c r="DM82" s="52"/>
      <c r="DN82" s="52"/>
      <c r="DO82" s="52"/>
      <c r="DP82" s="52"/>
      <c r="DQ82" s="52"/>
      <c r="DR82" s="52"/>
      <c r="DS82" s="52"/>
      <c r="DT82" s="52"/>
      <c r="DU82" s="52"/>
      <c r="DV82" s="52"/>
      <c r="DW82" s="52"/>
      <c r="DX82" s="52"/>
      <c r="DY82" s="52"/>
      <c r="DZ82" s="52"/>
      <c r="EA82" s="52"/>
      <c r="EB82" s="52"/>
      <c r="EC82" s="52"/>
      <c r="ED82" s="52"/>
      <c r="EE82" s="52"/>
      <c r="EF82" s="52"/>
      <c r="EG82" s="52"/>
      <c r="EH82" s="52"/>
      <c r="EI82" s="52"/>
      <c r="EJ82" s="52"/>
      <c r="EK82" s="52"/>
      <c r="EL82" s="52"/>
      <c r="EM82" s="52"/>
      <c r="EN82" s="52"/>
      <c r="EO82" s="52"/>
      <c r="EP82" s="52"/>
      <c r="EQ82" s="52"/>
      <c r="ER82" s="52"/>
      <c r="ES82" s="52"/>
      <c r="ET82" s="52"/>
      <c r="EU82" s="52"/>
      <c r="EV82" s="52"/>
      <c r="EW82" s="52"/>
      <c r="EX82" s="52"/>
      <c r="EY82" s="52"/>
      <c r="EZ82" s="52"/>
      <c r="FA82" s="52"/>
      <c r="FB82" s="52"/>
      <c r="FC82" s="52"/>
      <c r="FD82" s="52"/>
      <c r="FE82" s="52"/>
      <c r="FF82" s="52"/>
      <c r="FG82" s="52"/>
      <c r="FH82" s="52"/>
      <c r="FI82" s="52"/>
      <c r="FJ82" s="52"/>
    </row>
    <row r="83" spans="1:166" ht="15" customHeight="1">
      <c r="A83" s="449" t="s">
        <v>224</v>
      </c>
      <c r="B83" s="85" t="s">
        <v>184</v>
      </c>
      <c r="C83" s="86">
        <f>C75+1</f>
        <v>449</v>
      </c>
      <c r="D83" s="87" t="s">
        <v>169</v>
      </c>
      <c r="E83" s="88" t="s">
        <v>180</v>
      </c>
      <c r="F83" s="89">
        <f>SUM(F75,7)</f>
        <v>45632</v>
      </c>
      <c r="G83" s="90">
        <f>F83+1</f>
        <v>45633</v>
      </c>
      <c r="H83" s="91">
        <f>F83+2</f>
        <v>45634</v>
      </c>
      <c r="I83" s="1550"/>
      <c r="J83" s="1316"/>
      <c r="K83" s="1083"/>
      <c r="L83" s="1765"/>
      <c r="M83" s="1319"/>
      <c r="N83" s="1352"/>
      <c r="O83" s="1362"/>
      <c r="P83" s="242"/>
      <c r="Q83" s="1770"/>
      <c r="R83" s="1678"/>
      <c r="S83" s="1080"/>
      <c r="T83" s="1083"/>
      <c r="U83" s="1759"/>
      <c r="V83" s="1071"/>
      <c r="W83" s="1074"/>
      <c r="X83" s="1772"/>
      <c r="Y83" s="113"/>
      <c r="Z83" s="113"/>
      <c r="AA83" s="113"/>
      <c r="AB83" s="113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3"/>
      <c r="BD83" s="113"/>
      <c r="BE83" s="113"/>
      <c r="BF83" s="113"/>
      <c r="BG83" s="113"/>
      <c r="BH83" s="113"/>
      <c r="BI83" s="113"/>
      <c r="BJ83" s="113"/>
      <c r="BK83" s="52"/>
      <c r="BL83" s="52"/>
      <c r="BM83" s="52"/>
      <c r="BN83" s="52"/>
      <c r="BO83" s="52"/>
      <c r="BP83" s="52"/>
      <c r="BQ83" s="52"/>
      <c r="BR83" s="52"/>
      <c r="BS83" s="52"/>
      <c r="BT83" s="52"/>
      <c r="BU83" s="52"/>
      <c r="BV83" s="52"/>
      <c r="BW83" s="52"/>
      <c r="BX83" s="52"/>
      <c r="BY83" s="52"/>
      <c r="BZ83" s="52"/>
      <c r="CA83" s="52"/>
      <c r="CB83" s="52"/>
      <c r="CC83" s="52"/>
      <c r="CD83" s="52"/>
      <c r="CE83" s="52"/>
      <c r="CF83" s="52"/>
      <c r="CG83" s="52"/>
      <c r="CH83" s="52"/>
      <c r="CI83" s="52"/>
      <c r="CJ83" s="52"/>
      <c r="CK83" s="52"/>
      <c r="CL83" s="52"/>
      <c r="CM83" s="52"/>
      <c r="CN83" s="52"/>
      <c r="CO83" s="52"/>
      <c r="CP83" s="52"/>
      <c r="CQ83" s="52"/>
      <c r="CR83" s="52"/>
      <c r="CS83" s="52"/>
      <c r="CT83" s="52"/>
      <c r="CU83" s="52"/>
      <c r="CV83" s="52"/>
      <c r="CW83" s="52"/>
      <c r="CX83" s="52"/>
      <c r="CY83" s="52"/>
      <c r="CZ83" s="52"/>
      <c r="DA83" s="52"/>
      <c r="DB83" s="52"/>
      <c r="DC83" s="52"/>
      <c r="DD83" s="52"/>
      <c r="DE83" s="52"/>
      <c r="DF83" s="52"/>
      <c r="DG83" s="52"/>
      <c r="DH83" s="52"/>
      <c r="DI83" s="52"/>
      <c r="DJ83" s="52"/>
      <c r="DK83" s="52"/>
      <c r="DL83" s="52"/>
      <c r="DM83" s="52"/>
      <c r="DN83" s="52"/>
      <c r="DO83" s="52"/>
      <c r="DP83" s="52"/>
      <c r="DQ83" s="52"/>
      <c r="DR83" s="52"/>
      <c r="DS83" s="52"/>
      <c r="DT83" s="52"/>
      <c r="DU83" s="52"/>
      <c r="DV83" s="52"/>
      <c r="DW83" s="52"/>
      <c r="DX83" s="52"/>
      <c r="DY83" s="52"/>
      <c r="DZ83" s="52"/>
      <c r="EA83" s="52"/>
      <c r="EB83" s="52"/>
      <c r="EC83" s="52"/>
      <c r="ED83" s="52"/>
      <c r="EE83" s="52"/>
      <c r="EF83" s="52"/>
      <c r="EG83" s="52"/>
      <c r="EH83" s="52"/>
      <c r="EI83" s="52"/>
      <c r="EJ83" s="52"/>
      <c r="EK83" s="52"/>
      <c r="EL83" s="52"/>
      <c r="EM83" s="52"/>
      <c r="EN83" s="52"/>
      <c r="EO83" s="52"/>
      <c r="EP83" s="52"/>
      <c r="EQ83" s="52"/>
      <c r="ER83" s="52"/>
      <c r="ES83" s="52"/>
      <c r="ET83" s="52"/>
      <c r="EU83" s="52"/>
      <c r="EV83" s="52"/>
      <c r="EW83" s="52"/>
      <c r="EX83" s="52"/>
      <c r="EY83" s="52"/>
      <c r="EZ83" s="52"/>
      <c r="FA83" s="52"/>
      <c r="FB83" s="52"/>
      <c r="FC83" s="52"/>
      <c r="FD83" s="52"/>
      <c r="FE83" s="52"/>
      <c r="FF83" s="52"/>
      <c r="FG83" s="52"/>
      <c r="FH83" s="52"/>
      <c r="FI83" s="52"/>
      <c r="FJ83" s="52"/>
    </row>
    <row r="84" spans="1:166" ht="15" customHeight="1">
      <c r="A84" s="450" t="s">
        <v>611</v>
      </c>
      <c r="B84" s="337" t="s">
        <v>186</v>
      </c>
      <c r="C84" s="332">
        <f>C76+1</f>
        <v>449</v>
      </c>
      <c r="D84" s="338" t="s">
        <v>179</v>
      </c>
      <c r="E84" s="333" t="s">
        <v>187</v>
      </c>
      <c r="F84" s="334">
        <f>SUM(F76,7)</f>
        <v>45628</v>
      </c>
      <c r="G84" s="335">
        <f>F84</f>
        <v>45628</v>
      </c>
      <c r="H84" s="336">
        <f>F84+1</f>
        <v>45629</v>
      </c>
      <c r="I84" s="1550"/>
      <c r="J84" s="1316"/>
      <c r="K84" s="1083"/>
      <c r="L84" s="1765"/>
      <c r="M84" s="1319"/>
      <c r="N84" s="1352"/>
      <c r="O84" s="1362"/>
      <c r="P84" s="242"/>
      <c r="Q84" s="1770"/>
      <c r="R84" s="1678"/>
      <c r="S84" s="1080"/>
      <c r="T84" s="1083"/>
      <c r="U84" s="1759"/>
      <c r="V84" s="1071"/>
      <c r="W84" s="1074"/>
      <c r="X84" s="1772"/>
      <c r="Y84" s="113"/>
      <c r="Z84" s="113"/>
      <c r="AA84" s="113"/>
      <c r="AB84" s="113"/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13"/>
      <c r="AP84" s="113"/>
      <c r="AQ84" s="113"/>
      <c r="AR84" s="113"/>
      <c r="AS84" s="113"/>
      <c r="AT84" s="113"/>
      <c r="AU84" s="113"/>
      <c r="AV84" s="113"/>
      <c r="AW84" s="113"/>
      <c r="AX84" s="113"/>
      <c r="AY84" s="113"/>
      <c r="AZ84" s="113"/>
      <c r="BA84" s="113"/>
      <c r="BB84" s="113"/>
      <c r="BC84" s="113"/>
      <c r="BD84" s="113"/>
      <c r="BE84" s="113"/>
      <c r="BF84" s="113"/>
      <c r="BG84" s="113"/>
      <c r="BH84" s="113"/>
      <c r="BI84" s="113"/>
      <c r="BJ84" s="113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2"/>
      <c r="CW84" s="52"/>
      <c r="CX84" s="52"/>
      <c r="CY84" s="52"/>
      <c r="CZ84" s="52"/>
      <c r="DA84" s="52"/>
      <c r="DB84" s="52"/>
      <c r="DC84" s="52"/>
      <c r="DD84" s="52"/>
      <c r="DE84" s="52"/>
      <c r="DF84" s="52"/>
      <c r="DG84" s="52"/>
      <c r="DH84" s="52"/>
      <c r="DI84" s="52"/>
      <c r="DJ84" s="52"/>
      <c r="DK84" s="52"/>
      <c r="DL84" s="52"/>
      <c r="DM84" s="52"/>
      <c r="DN84" s="52"/>
      <c r="DO84" s="52"/>
      <c r="DP84" s="52"/>
      <c r="DQ84" s="52"/>
      <c r="DR84" s="52"/>
      <c r="DS84" s="52"/>
      <c r="DT84" s="52"/>
      <c r="DU84" s="52"/>
      <c r="DV84" s="52"/>
      <c r="DW84" s="52"/>
      <c r="DX84" s="52"/>
      <c r="DY84" s="52"/>
      <c r="DZ84" s="52"/>
      <c r="EA84" s="52"/>
      <c r="EB84" s="52"/>
      <c r="EC84" s="52"/>
      <c r="ED84" s="52"/>
      <c r="EE84" s="52"/>
      <c r="EF84" s="52"/>
      <c r="EG84" s="52"/>
      <c r="EH84" s="52"/>
      <c r="EI84" s="52"/>
      <c r="EJ84" s="52"/>
      <c r="EK84" s="52"/>
      <c r="EL84" s="52"/>
      <c r="EM84" s="52"/>
      <c r="EN84" s="52"/>
      <c r="EO84" s="52"/>
      <c r="EP84" s="52"/>
      <c r="EQ84" s="52"/>
      <c r="ER84" s="52"/>
      <c r="ES84" s="52"/>
      <c r="ET84" s="52"/>
      <c r="EU84" s="52"/>
      <c r="EV84" s="52"/>
      <c r="EW84" s="52"/>
      <c r="EX84" s="52"/>
      <c r="EY84" s="52"/>
      <c r="EZ84" s="52"/>
      <c r="FA84" s="52"/>
      <c r="FB84" s="52"/>
      <c r="FC84" s="52"/>
      <c r="FD84" s="52"/>
      <c r="FE84" s="52"/>
      <c r="FF84" s="52"/>
      <c r="FG84" s="52"/>
      <c r="FH84" s="52"/>
      <c r="FI84" s="52"/>
      <c r="FJ84" s="52"/>
    </row>
    <row r="85" spans="1:166" ht="15.75" customHeight="1">
      <c r="A85" s="451" t="s">
        <v>196</v>
      </c>
      <c r="B85" s="489" t="s">
        <v>178</v>
      </c>
      <c r="C85" s="490">
        <f>C77+1</f>
        <v>446</v>
      </c>
      <c r="D85" s="491" t="s">
        <v>169</v>
      </c>
      <c r="E85" s="492" t="s">
        <v>187</v>
      </c>
      <c r="F85" s="480">
        <f>SUM(F77,7)</f>
        <v>45630</v>
      </c>
      <c r="G85" s="481">
        <f>F85</f>
        <v>45630</v>
      </c>
      <c r="H85" s="639">
        <f>F85</f>
        <v>45630</v>
      </c>
      <c r="I85" s="1551"/>
      <c r="J85" s="1782"/>
      <c r="K85" s="1656"/>
      <c r="L85" s="1766"/>
      <c r="M85" s="1595"/>
      <c r="N85" s="1768"/>
      <c r="O85" s="1363"/>
      <c r="P85" s="242"/>
      <c r="Q85" s="1770"/>
      <c r="R85" s="1679"/>
      <c r="S85" s="1081"/>
      <c r="T85" s="1084"/>
      <c r="U85" s="1760"/>
      <c r="V85" s="1072"/>
      <c r="W85" s="1075"/>
      <c r="X85" s="177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  <c r="AI85" s="113"/>
      <c r="AJ85" s="113"/>
      <c r="AK85" s="113"/>
      <c r="AL85" s="113"/>
      <c r="AM85" s="113"/>
      <c r="AN85" s="113"/>
      <c r="AO85" s="113"/>
      <c r="AP85" s="113"/>
      <c r="AQ85" s="113"/>
      <c r="AR85" s="113"/>
      <c r="AS85" s="113"/>
      <c r="AT85" s="113"/>
      <c r="AU85" s="113"/>
      <c r="AV85" s="113"/>
      <c r="AW85" s="113"/>
      <c r="AX85" s="113"/>
      <c r="AY85" s="113"/>
      <c r="AZ85" s="113"/>
      <c r="BA85" s="113"/>
      <c r="BB85" s="113"/>
      <c r="BC85" s="113"/>
      <c r="BD85" s="113"/>
      <c r="BE85" s="113"/>
      <c r="BF85" s="113"/>
      <c r="BG85" s="113"/>
      <c r="BH85" s="113"/>
      <c r="BI85" s="113"/>
      <c r="BJ85" s="113"/>
      <c r="BK85" s="52"/>
      <c r="BL85" s="52"/>
      <c r="BM85" s="52"/>
      <c r="BN85" s="52"/>
      <c r="BO85" s="52"/>
      <c r="BP85" s="52"/>
      <c r="BQ85" s="52"/>
      <c r="BR85" s="52"/>
      <c r="BS85" s="52"/>
      <c r="BT85" s="52"/>
      <c r="BU85" s="52"/>
      <c r="BV85" s="52"/>
      <c r="BW85" s="52"/>
      <c r="BX85" s="52"/>
      <c r="BY85" s="52"/>
      <c r="BZ85" s="52"/>
      <c r="CA85" s="52"/>
      <c r="CB85" s="52"/>
      <c r="CC85" s="52"/>
      <c r="CD85" s="52"/>
      <c r="CE85" s="52"/>
      <c r="CF85" s="52"/>
      <c r="CG85" s="52"/>
      <c r="CH85" s="52"/>
      <c r="CI85" s="52"/>
      <c r="CJ85" s="52"/>
      <c r="CK85" s="52"/>
      <c r="CL85" s="52"/>
      <c r="CM85" s="52"/>
      <c r="CN85" s="52"/>
      <c r="CO85" s="52"/>
      <c r="CP85" s="52"/>
      <c r="CQ85" s="52"/>
      <c r="CR85" s="52"/>
      <c r="CS85" s="52"/>
      <c r="CT85" s="52"/>
      <c r="CU85" s="52"/>
      <c r="CV85" s="52"/>
      <c r="CW85" s="52"/>
      <c r="CX85" s="52"/>
      <c r="CY85" s="52"/>
      <c r="CZ85" s="52"/>
      <c r="DA85" s="52"/>
      <c r="DB85" s="52"/>
      <c r="DC85" s="52"/>
      <c r="DD85" s="52"/>
      <c r="DE85" s="52"/>
      <c r="DF85" s="52"/>
      <c r="DG85" s="52"/>
      <c r="DH85" s="52"/>
      <c r="DI85" s="52"/>
      <c r="DJ85" s="52"/>
      <c r="DK85" s="52"/>
      <c r="DL85" s="52"/>
      <c r="DM85" s="52"/>
      <c r="DN85" s="52"/>
      <c r="DO85" s="52"/>
      <c r="DP85" s="52"/>
      <c r="DQ85" s="52"/>
      <c r="DR85" s="52"/>
      <c r="DS85" s="52"/>
      <c r="DT85" s="52"/>
      <c r="DU85" s="52"/>
      <c r="DV85" s="52"/>
      <c r="DW85" s="52"/>
      <c r="DX85" s="52"/>
      <c r="DY85" s="52"/>
      <c r="DZ85" s="52"/>
      <c r="EA85" s="52"/>
      <c r="EB85" s="52"/>
      <c r="EC85" s="52"/>
      <c r="ED85" s="52"/>
      <c r="EE85" s="52"/>
      <c r="EF85" s="52"/>
      <c r="EG85" s="52"/>
      <c r="EH85" s="52"/>
      <c r="EI85" s="52"/>
      <c r="EJ85" s="52"/>
      <c r="EK85" s="52"/>
      <c r="EL85" s="52"/>
      <c r="EM85" s="52"/>
      <c r="EN85" s="52"/>
      <c r="EO85" s="52"/>
      <c r="EP85" s="52"/>
      <c r="EQ85" s="52"/>
      <c r="ER85" s="52"/>
      <c r="ES85" s="52"/>
      <c r="ET85" s="52"/>
      <c r="EU85" s="52"/>
      <c r="EV85" s="52"/>
      <c r="EW85" s="52"/>
      <c r="EX85" s="52"/>
      <c r="EY85" s="52"/>
      <c r="EZ85" s="52"/>
      <c r="FA85" s="52"/>
      <c r="FB85" s="52"/>
      <c r="FC85" s="52"/>
      <c r="FD85" s="52"/>
      <c r="FE85" s="52"/>
      <c r="FF85" s="52"/>
      <c r="FG85" s="52"/>
      <c r="FH85" s="52"/>
      <c r="FI85" s="52"/>
      <c r="FJ85" s="52"/>
    </row>
    <row r="86" spans="1:166">
      <c r="A86" s="13" t="s">
        <v>234</v>
      </c>
      <c r="B86" s="14"/>
      <c r="C86" s="14"/>
      <c r="D86" s="14"/>
      <c r="E86" s="15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250"/>
      <c r="Q86" s="250"/>
      <c r="R86" s="38"/>
      <c r="S86" s="52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2"/>
    </row>
    <row r="87" spans="1:166" ht="15" customHeight="1">
      <c r="A87" s="1"/>
      <c r="B87" s="1"/>
      <c r="C87" s="1"/>
      <c r="D87" s="5"/>
      <c r="E87" s="16"/>
      <c r="F87" s="1"/>
      <c r="G87" s="1"/>
      <c r="H87" s="1"/>
      <c r="I87" s="1"/>
      <c r="J87" s="1"/>
      <c r="K87" s="1"/>
      <c r="L87" s="1"/>
      <c r="M87" s="1"/>
      <c r="N87" s="1"/>
      <c r="O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2"/>
    </row>
    <row r="88" spans="1:166" ht="15" customHeight="1">
      <c r="A88" s="1105" t="s">
        <v>235</v>
      </c>
      <c r="B88" s="1106"/>
      <c r="C88" s="1106"/>
      <c r="D88" s="1106"/>
      <c r="E88" s="1106"/>
      <c r="F88" s="1107"/>
      <c r="G88" s="1350" t="s">
        <v>236</v>
      </c>
      <c r="H88" s="1350"/>
      <c r="I88" s="1350"/>
      <c r="J88" s="1350"/>
      <c r="K88" s="1350"/>
      <c r="L88" s="1350"/>
      <c r="M88" s="1350"/>
      <c r="N88" s="1350"/>
      <c r="O88" s="1350"/>
      <c r="P88" s="1350"/>
      <c r="Q88" s="1350"/>
      <c r="R88" s="1350"/>
      <c r="S88" s="1350"/>
      <c r="BJ88" s="12"/>
    </row>
    <row r="89" spans="1:166" ht="15" customHeight="1">
      <c r="A89" s="1094"/>
      <c r="B89" s="1089"/>
      <c r="C89" s="1089"/>
      <c r="D89" s="1089"/>
      <c r="E89" s="1089"/>
      <c r="F89" s="1090"/>
      <c r="G89" s="1350"/>
      <c r="H89" s="1350"/>
      <c r="I89" s="1350"/>
      <c r="J89" s="1350"/>
      <c r="K89" s="1350"/>
      <c r="L89" s="1350"/>
      <c r="M89" s="1350"/>
      <c r="N89" s="1350"/>
      <c r="O89" s="1350"/>
      <c r="P89" s="1350"/>
      <c r="Q89" s="1350"/>
      <c r="R89" s="1350"/>
      <c r="S89" s="1350"/>
      <c r="BJ89" s="12"/>
    </row>
    <row r="90" spans="1:166" ht="15" customHeight="1">
      <c r="A90" s="1088"/>
      <c r="B90" s="1089"/>
      <c r="C90" s="1089"/>
      <c r="D90" s="1089"/>
      <c r="E90" s="1089"/>
      <c r="F90" s="1090"/>
      <c r="G90" s="1780"/>
      <c r="H90" s="1780"/>
      <c r="I90" s="1780"/>
      <c r="J90" s="1780"/>
      <c r="K90" s="1780"/>
      <c r="L90" s="1780"/>
      <c r="M90" s="1780"/>
      <c r="N90" s="1780"/>
      <c r="O90" s="1780"/>
      <c r="P90" s="1780"/>
      <c r="Q90" s="1780"/>
      <c r="R90" s="1780"/>
      <c r="S90" s="1780"/>
      <c r="BJ90" s="12"/>
    </row>
    <row r="91" spans="1:166" ht="15" customHeight="1">
      <c r="A91" s="1088"/>
      <c r="B91" s="1089"/>
      <c r="C91" s="1089"/>
      <c r="D91" s="1089"/>
      <c r="E91" s="1089"/>
      <c r="F91" s="1090"/>
      <c r="G91" s="1780"/>
      <c r="H91" s="1780"/>
      <c r="I91" s="1780"/>
      <c r="J91" s="1780"/>
      <c r="K91" s="1780"/>
      <c r="L91" s="1780"/>
      <c r="M91" s="1780"/>
      <c r="N91" s="1780"/>
      <c r="O91" s="1780"/>
      <c r="P91" s="1780"/>
      <c r="Q91" s="1780"/>
      <c r="R91" s="1780"/>
      <c r="S91" s="1780"/>
      <c r="BJ91" s="12"/>
    </row>
    <row r="92" spans="1:166" ht="15" customHeight="1">
      <c r="A92" s="1"/>
      <c r="B92" s="1"/>
      <c r="C92" s="1"/>
      <c r="D92" s="5"/>
      <c r="E92" s="5"/>
      <c r="F92" s="1"/>
      <c r="G92" s="1"/>
      <c r="H92" s="1"/>
      <c r="I92" s="1"/>
      <c r="J92" s="1"/>
      <c r="K92" s="1"/>
      <c r="L92" s="1"/>
      <c r="M92" s="1"/>
      <c r="N92" s="1"/>
      <c r="O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2"/>
    </row>
    <row r="93" spans="1:166" ht="15" customHeight="1">
      <c r="A93" s="52"/>
      <c r="B93" s="52"/>
      <c r="C93" s="52"/>
      <c r="D93" s="53"/>
      <c r="E93" s="53"/>
      <c r="F93" s="52"/>
      <c r="G93" s="52"/>
      <c r="H93" s="52"/>
      <c r="I93" s="52"/>
      <c r="J93" s="52"/>
      <c r="K93" s="52"/>
      <c r="L93" s="52"/>
      <c r="M93" s="52"/>
      <c r="N93" s="52"/>
      <c r="O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  <c r="BH93" s="52"/>
      <c r="BI93" s="52"/>
      <c r="BJ93" s="12"/>
    </row>
    <row r="94" spans="1:166" ht="7.9" customHeight="1">
      <c r="A94" s="54" t="s">
        <v>242</v>
      </c>
      <c r="B94" s="55"/>
      <c r="C94" s="55"/>
      <c r="D94" s="56"/>
      <c r="E94" s="53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12"/>
    </row>
    <row r="95" spans="1:166" ht="15" customHeight="1">
      <c r="A95" s="57" t="s">
        <v>243</v>
      </c>
      <c r="B95" s="58"/>
      <c r="C95" s="58"/>
      <c r="D95" s="59"/>
      <c r="E95" s="53"/>
      <c r="F95" s="57"/>
      <c r="G95" s="58"/>
      <c r="H95" s="57" t="s">
        <v>244</v>
      </c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  <c r="BH95" s="52"/>
      <c r="BI95" s="52"/>
      <c r="BJ95" s="12"/>
    </row>
    <row r="96" spans="1:166" ht="15" customHeight="1">
      <c r="A96" s="57" t="s">
        <v>245</v>
      </c>
      <c r="B96" s="58"/>
      <c r="C96" s="58"/>
      <c r="D96" s="59"/>
      <c r="E96" s="53"/>
      <c r="F96" s="57"/>
      <c r="G96" s="58"/>
      <c r="H96" s="57" t="s">
        <v>246</v>
      </c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12"/>
    </row>
    <row r="97" spans="1:62" ht="15" customHeight="1">
      <c r="A97" s="52" t="s">
        <v>247</v>
      </c>
      <c r="B97" s="52"/>
      <c r="C97" s="52"/>
      <c r="D97" s="53"/>
      <c r="E97" s="53"/>
      <c r="F97" s="52"/>
      <c r="G97" s="52"/>
      <c r="H97" s="52" t="s">
        <v>248</v>
      </c>
      <c r="I97" s="52"/>
      <c r="J97" s="52"/>
      <c r="K97" s="52"/>
      <c r="L97" s="52"/>
      <c r="M97" s="52"/>
      <c r="N97" s="52"/>
      <c r="O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12"/>
    </row>
    <row r="98" spans="1:62" ht="15" customHeight="1">
      <c r="A98" s="60" t="s">
        <v>770</v>
      </c>
      <c r="B98" s="52"/>
      <c r="C98" s="52"/>
      <c r="D98" s="53"/>
      <c r="E98" s="53"/>
      <c r="F98" s="52"/>
      <c r="G98" s="52"/>
      <c r="H98" s="60" t="s">
        <v>250</v>
      </c>
      <c r="I98" s="52"/>
      <c r="J98" s="52"/>
      <c r="K98" s="52"/>
      <c r="L98" s="52"/>
      <c r="M98" s="52"/>
      <c r="N98" s="52"/>
      <c r="O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12"/>
    </row>
    <row r="99" spans="1:62" ht="15" customHeight="1">
      <c r="A99" s="52"/>
      <c r="B99" s="52"/>
      <c r="C99" s="52"/>
      <c r="D99" s="53"/>
      <c r="E99" s="53"/>
      <c r="F99" s="52"/>
      <c r="G99" s="52"/>
      <c r="H99" s="52"/>
      <c r="I99" s="52"/>
      <c r="J99" s="52"/>
      <c r="K99" s="52"/>
      <c r="L99" s="52"/>
      <c r="M99" s="52"/>
      <c r="N99" s="52"/>
      <c r="O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12"/>
    </row>
    <row r="100" spans="1:62" ht="15" customHeight="1">
      <c r="A100" s="52" t="s">
        <v>251</v>
      </c>
      <c r="B100" s="52"/>
      <c r="C100" s="52"/>
      <c r="D100" s="53"/>
      <c r="E100" s="53"/>
      <c r="F100" s="52"/>
      <c r="G100" s="52"/>
      <c r="H100" s="52" t="s">
        <v>252</v>
      </c>
      <c r="I100" s="52"/>
      <c r="J100" s="52"/>
      <c r="K100" s="52"/>
      <c r="L100" s="52"/>
      <c r="M100" s="52"/>
      <c r="N100" s="52"/>
      <c r="O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12"/>
    </row>
    <row r="101" spans="1:62" ht="15" customHeight="1">
      <c r="A101" s="60" t="s">
        <v>253</v>
      </c>
      <c r="B101" s="52"/>
      <c r="C101" s="52"/>
      <c r="D101" s="53"/>
      <c r="E101" s="53"/>
      <c r="F101" s="52"/>
      <c r="G101" s="52"/>
      <c r="H101" s="60" t="s">
        <v>254</v>
      </c>
      <c r="I101" s="52"/>
      <c r="J101" s="52"/>
      <c r="K101" s="52"/>
      <c r="L101" s="52"/>
      <c r="M101" s="52"/>
      <c r="N101" s="52"/>
      <c r="O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2"/>
      <c r="BJ101" s="12"/>
    </row>
    <row r="102" spans="1:62" ht="7.9" customHeight="1">
      <c r="A102" s="52"/>
      <c r="B102" s="52"/>
      <c r="C102" s="52"/>
      <c r="D102" s="53"/>
      <c r="E102" s="53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  <c r="BH102" s="52"/>
      <c r="BI102" s="52"/>
      <c r="BJ102" s="12"/>
    </row>
    <row r="103" spans="1:62" ht="15" customHeight="1">
      <c r="A103" s="52"/>
      <c r="B103" s="52"/>
      <c r="C103" s="52"/>
      <c r="D103" s="53"/>
      <c r="E103" s="53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12"/>
    </row>
    <row r="104" spans="1:62" ht="15" customHeight="1">
      <c r="A104" s="52"/>
      <c r="B104" s="52"/>
      <c r="C104" s="52"/>
      <c r="D104" s="53"/>
      <c r="E104" s="53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  <c r="BH104" s="52"/>
      <c r="BI104" s="52"/>
      <c r="BJ104" s="12"/>
    </row>
    <row r="105" spans="1:62" ht="15" customHeight="1">
      <c r="A105" s="254"/>
      <c r="B105" s="254"/>
      <c r="C105" s="254"/>
      <c r="D105" s="53"/>
      <c r="E105" s="53"/>
      <c r="F105" s="255"/>
      <c r="G105" s="255"/>
      <c r="H105" s="255"/>
      <c r="I105" s="39"/>
      <c r="J105" s="39"/>
      <c r="K105" s="39"/>
      <c r="L105" s="39"/>
      <c r="M105" s="242"/>
      <c r="N105" s="242"/>
      <c r="O105" s="242"/>
      <c r="P105" s="242"/>
      <c r="Q105" s="242"/>
      <c r="R105" s="242"/>
      <c r="S105" s="242"/>
      <c r="T105" s="256"/>
      <c r="U105" s="113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</row>
    <row r="106" spans="1:62" ht="15" customHeight="1">
      <c r="A106" s="254"/>
      <c r="B106" s="254"/>
      <c r="C106" s="254"/>
      <c r="D106" s="53"/>
      <c r="E106" s="53"/>
      <c r="F106" s="255"/>
      <c r="G106" s="255"/>
      <c r="H106" s="255"/>
      <c r="I106" s="39"/>
      <c r="J106" s="39"/>
      <c r="K106" s="39"/>
      <c r="L106" s="39"/>
      <c r="M106" s="242"/>
      <c r="N106" s="242"/>
      <c r="O106" s="242"/>
      <c r="P106" s="242"/>
      <c r="Q106" s="242"/>
      <c r="R106" s="242"/>
      <c r="S106" s="242"/>
      <c r="T106" s="256"/>
      <c r="U106" s="113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</row>
    <row r="107" spans="1:62" ht="15" customHeight="1">
      <c r="A107" s="254"/>
      <c r="B107" s="254"/>
      <c r="C107" s="254"/>
      <c r="D107" s="53"/>
      <c r="E107" s="53"/>
      <c r="F107" s="255"/>
      <c r="G107" s="255"/>
      <c r="H107" s="255"/>
      <c r="I107" s="39"/>
      <c r="J107" s="39"/>
      <c r="K107" s="39"/>
      <c r="L107" s="39"/>
      <c r="M107" s="242"/>
      <c r="N107" s="242"/>
      <c r="O107" s="242"/>
      <c r="P107" s="242"/>
      <c r="Q107" s="242"/>
      <c r="R107" s="242"/>
      <c r="S107" s="242"/>
      <c r="T107" s="256"/>
      <c r="U107" s="113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</row>
    <row r="108" spans="1:62" ht="15" customHeight="1">
      <c r="A108" s="254"/>
      <c r="B108" s="254"/>
      <c r="C108" s="254"/>
      <c r="D108" s="53"/>
      <c r="E108" s="53"/>
      <c r="F108" s="255"/>
      <c r="G108" s="255"/>
      <c r="H108" s="255"/>
      <c r="I108" s="39"/>
      <c r="J108" s="39"/>
      <c r="K108" s="39"/>
      <c r="L108" s="39"/>
      <c r="M108" s="242"/>
      <c r="N108" s="242"/>
      <c r="O108" s="242"/>
      <c r="P108" s="242"/>
      <c r="Q108" s="242"/>
      <c r="R108" s="242"/>
      <c r="S108" s="242"/>
      <c r="T108" s="256"/>
      <c r="U108" s="113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</row>
    <row r="109" spans="1:62" ht="15" customHeight="1">
      <c r="A109" s="254"/>
      <c r="B109" s="254"/>
      <c r="C109" s="254"/>
      <c r="D109" s="53"/>
      <c r="E109" s="53"/>
      <c r="F109" s="255"/>
      <c r="G109" s="255"/>
      <c r="H109" s="255"/>
      <c r="I109" s="39"/>
      <c r="J109" s="39"/>
      <c r="K109" s="39"/>
      <c r="L109" s="39"/>
      <c r="M109" s="242"/>
      <c r="N109" s="242"/>
      <c r="O109" s="242"/>
      <c r="P109" s="242"/>
      <c r="Q109" s="242"/>
      <c r="R109" s="242"/>
      <c r="S109" s="242"/>
      <c r="T109" s="257"/>
      <c r="U109" s="113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</row>
    <row r="110" spans="1:62" ht="7.9" customHeight="1">
      <c r="A110" s="254"/>
      <c r="B110" s="254"/>
      <c r="C110" s="254"/>
      <c r="D110" s="53"/>
      <c r="E110" s="53"/>
      <c r="F110" s="255"/>
      <c r="G110" s="255"/>
      <c r="H110" s="255"/>
      <c r="I110" s="62"/>
      <c r="J110" s="62"/>
      <c r="K110" s="62"/>
      <c r="L110" s="62"/>
      <c r="M110" s="61"/>
      <c r="N110" s="61"/>
      <c r="O110" s="61"/>
      <c r="P110" s="61"/>
      <c r="Q110" s="61"/>
      <c r="R110" s="61"/>
      <c r="S110" s="61"/>
      <c r="T110" s="61"/>
      <c r="U110" s="113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</row>
    <row r="111" spans="1:62" ht="15" customHeight="1">
      <c r="A111" s="254"/>
      <c r="B111" s="254"/>
      <c r="C111" s="254"/>
      <c r="D111" s="53"/>
      <c r="E111" s="53"/>
      <c r="F111" s="255"/>
      <c r="G111" s="255"/>
      <c r="H111" s="255"/>
      <c r="I111" s="39"/>
      <c r="J111" s="39"/>
      <c r="K111" s="39"/>
      <c r="L111" s="39"/>
      <c r="M111" s="242"/>
      <c r="N111" s="242"/>
      <c r="O111" s="242"/>
      <c r="P111" s="242"/>
      <c r="Q111" s="242"/>
      <c r="R111" s="242"/>
      <c r="S111" s="242"/>
      <c r="T111" s="256"/>
      <c r="U111" s="113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</row>
    <row r="112" spans="1:62" ht="15" customHeight="1">
      <c r="A112" s="254"/>
      <c r="B112" s="254"/>
      <c r="C112" s="254"/>
      <c r="D112" s="53"/>
      <c r="E112" s="53"/>
      <c r="F112" s="255"/>
      <c r="G112" s="255"/>
      <c r="H112" s="255"/>
      <c r="I112" s="39"/>
      <c r="J112" s="39"/>
      <c r="K112" s="39"/>
      <c r="L112" s="39"/>
      <c r="M112" s="242"/>
      <c r="N112" s="242"/>
      <c r="O112" s="242"/>
      <c r="P112" s="242"/>
      <c r="Q112" s="242"/>
      <c r="R112" s="242"/>
      <c r="S112" s="242"/>
      <c r="T112" s="256"/>
      <c r="U112" s="113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</row>
    <row r="113" spans="1:62" ht="15" customHeight="1">
      <c r="A113" s="254"/>
      <c r="B113" s="254"/>
      <c r="C113" s="254"/>
      <c r="D113" s="53"/>
      <c r="E113" s="53"/>
      <c r="F113" s="255"/>
      <c r="G113" s="255"/>
      <c r="H113" s="255"/>
      <c r="I113" s="39"/>
      <c r="J113" s="39"/>
      <c r="K113" s="39"/>
      <c r="L113" s="39"/>
      <c r="M113" s="242"/>
      <c r="N113" s="242"/>
      <c r="O113" s="242"/>
      <c r="P113" s="242"/>
      <c r="Q113" s="242"/>
      <c r="R113" s="242"/>
      <c r="S113" s="242"/>
      <c r="T113" s="256"/>
      <c r="U113" s="113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</row>
    <row r="114" spans="1:62" ht="15" customHeight="1">
      <c r="A114" s="254"/>
      <c r="B114" s="254"/>
      <c r="C114" s="254"/>
      <c r="D114" s="53"/>
      <c r="E114" s="53"/>
      <c r="F114" s="255"/>
      <c r="G114" s="255"/>
      <c r="H114" s="255"/>
      <c r="I114" s="39"/>
      <c r="J114" s="39"/>
      <c r="K114" s="39"/>
      <c r="L114" s="39"/>
      <c r="M114" s="242"/>
      <c r="N114" s="242"/>
      <c r="O114" s="242"/>
      <c r="P114" s="242"/>
      <c r="Q114" s="242"/>
      <c r="R114" s="242"/>
      <c r="S114" s="242"/>
      <c r="T114" s="256"/>
      <c r="U114" s="113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</row>
    <row r="115" spans="1:62" ht="15" customHeight="1">
      <c r="A115" s="254"/>
      <c r="B115" s="254"/>
      <c r="C115" s="254"/>
      <c r="D115" s="53"/>
      <c r="E115" s="53"/>
      <c r="F115" s="255"/>
      <c r="G115" s="255"/>
      <c r="H115" s="255"/>
      <c r="I115" s="39"/>
      <c r="J115" s="39"/>
      <c r="K115" s="39"/>
      <c r="L115" s="39"/>
      <c r="M115" s="242"/>
      <c r="N115" s="242"/>
      <c r="O115" s="242"/>
      <c r="P115" s="242"/>
      <c r="Q115" s="242"/>
      <c r="R115" s="242"/>
      <c r="S115" s="242"/>
      <c r="T115" s="256"/>
      <c r="U115" s="113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</row>
    <row r="116" spans="1:62" ht="15" customHeight="1">
      <c r="A116" s="254"/>
      <c r="B116" s="254"/>
      <c r="C116" s="254"/>
      <c r="D116" s="53"/>
      <c r="E116" s="53"/>
      <c r="F116" s="255"/>
      <c r="G116" s="255"/>
      <c r="H116" s="255"/>
      <c r="I116" s="39"/>
      <c r="J116" s="39"/>
      <c r="K116" s="39"/>
      <c r="L116" s="39"/>
      <c r="M116" s="242"/>
      <c r="N116" s="242"/>
      <c r="O116" s="242"/>
      <c r="P116" s="242"/>
      <c r="Q116" s="242"/>
      <c r="R116" s="242"/>
      <c r="S116" s="242"/>
      <c r="T116" s="256"/>
      <c r="U116" s="113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</row>
    <row r="117" spans="1:62" ht="15" customHeight="1">
      <c r="A117" s="254"/>
      <c r="B117" s="254"/>
      <c r="C117" s="254"/>
      <c r="D117" s="53"/>
      <c r="E117" s="53"/>
      <c r="F117" s="255"/>
      <c r="G117" s="255"/>
      <c r="H117" s="255"/>
      <c r="I117" s="39"/>
      <c r="J117" s="39"/>
      <c r="K117" s="39"/>
      <c r="L117" s="39"/>
      <c r="M117" s="242"/>
      <c r="N117" s="242"/>
      <c r="O117" s="242"/>
      <c r="P117" s="242"/>
      <c r="Q117" s="242"/>
      <c r="R117" s="242"/>
      <c r="S117" s="242"/>
      <c r="T117" s="257"/>
      <c r="U117" s="113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</row>
    <row r="118" spans="1:62">
      <c r="A118" s="250"/>
      <c r="B118" s="250"/>
      <c r="C118" s="250"/>
      <c r="D118" s="53"/>
      <c r="E118" s="53"/>
      <c r="F118" s="250"/>
      <c r="G118" s="250"/>
      <c r="H118" s="250"/>
      <c r="I118" s="250"/>
      <c r="J118" s="250"/>
      <c r="K118" s="250"/>
      <c r="L118" s="250"/>
      <c r="M118" s="258"/>
      <c r="N118" s="250"/>
      <c r="O118" s="250"/>
      <c r="P118" s="250"/>
      <c r="Q118" s="250"/>
      <c r="R118" s="250"/>
      <c r="S118" s="250"/>
      <c r="T118" s="52"/>
      <c r="U118" s="52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</row>
    <row r="119" spans="1:62">
      <c r="A119" s="52"/>
      <c r="B119" s="52"/>
      <c r="C119" s="52"/>
      <c r="D119" s="53"/>
      <c r="E119" s="53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Q119" s="52"/>
      <c r="R119" s="52"/>
      <c r="S119" s="52"/>
      <c r="T119" s="52"/>
      <c r="U119" s="52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</row>
    <row r="120" spans="1:62">
      <c r="A120" s="259"/>
      <c r="B120" s="259"/>
      <c r="C120" s="259"/>
      <c r="D120" s="53"/>
      <c r="E120" s="53"/>
      <c r="F120" s="259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2"/>
    </row>
    <row r="121" spans="1:62" ht="43.9" customHeight="1">
      <c r="A121" s="260"/>
      <c r="B121" s="260"/>
      <c r="C121" s="260"/>
      <c r="D121" s="53"/>
      <c r="E121" s="53"/>
      <c r="F121" s="260"/>
      <c r="G121" s="261"/>
      <c r="H121" s="261"/>
      <c r="I121" s="261"/>
      <c r="J121" s="261"/>
      <c r="K121" s="261"/>
      <c r="L121" s="261"/>
      <c r="M121" s="261"/>
      <c r="N121" s="261"/>
      <c r="O121" s="261"/>
      <c r="P121" s="261"/>
      <c r="Q121" s="261"/>
      <c r="R121" s="261"/>
      <c r="S121" s="261"/>
      <c r="T121" s="261"/>
      <c r="U121" s="52"/>
    </row>
    <row r="122" spans="1:62" ht="19.5" customHeight="1">
      <c r="A122" s="260"/>
      <c r="B122" s="260"/>
      <c r="C122" s="260"/>
      <c r="D122" s="53"/>
      <c r="E122" s="53"/>
      <c r="F122" s="260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2"/>
    </row>
    <row r="123" spans="1:62" ht="15" customHeight="1">
      <c r="A123" s="260"/>
      <c r="B123" s="260"/>
      <c r="C123" s="260"/>
      <c r="D123" s="53"/>
      <c r="E123" s="53"/>
      <c r="F123" s="260"/>
      <c r="G123" s="261"/>
      <c r="H123" s="261"/>
      <c r="I123" s="261"/>
      <c r="J123" s="261"/>
      <c r="K123" s="261"/>
      <c r="L123" s="261"/>
      <c r="M123" s="261"/>
      <c r="N123" s="261"/>
      <c r="O123" s="261"/>
      <c r="P123" s="261"/>
      <c r="Q123" s="261"/>
      <c r="R123" s="261"/>
      <c r="S123" s="261"/>
      <c r="T123" s="261"/>
      <c r="U123" s="52"/>
    </row>
    <row r="124" spans="1:62">
      <c r="A124" s="260"/>
      <c r="B124" s="260"/>
      <c r="C124" s="260"/>
      <c r="D124" s="53"/>
      <c r="E124" s="53"/>
      <c r="F124" s="260"/>
      <c r="G124" s="52"/>
      <c r="H124" s="52"/>
      <c r="I124" s="52"/>
      <c r="J124" s="52"/>
      <c r="K124" s="52"/>
      <c r="L124" s="52"/>
      <c r="M124" s="52"/>
      <c r="N124" s="52"/>
      <c r="O124" s="52"/>
      <c r="Q124" s="52"/>
      <c r="R124" s="52"/>
      <c r="S124" s="52"/>
      <c r="T124" s="52"/>
      <c r="U124" s="52"/>
    </row>
    <row r="125" spans="1:62">
      <c r="A125" s="260"/>
      <c r="B125" s="260"/>
      <c r="C125" s="260"/>
      <c r="D125" s="53"/>
      <c r="E125" s="53"/>
      <c r="F125" s="260"/>
      <c r="G125" s="52"/>
      <c r="H125" s="52"/>
      <c r="I125" s="52"/>
      <c r="J125" s="52"/>
      <c r="K125" s="52"/>
      <c r="L125" s="52"/>
      <c r="M125" s="52"/>
      <c r="N125" s="52"/>
      <c r="O125" s="52"/>
      <c r="Q125" s="52"/>
      <c r="R125" s="52"/>
      <c r="S125" s="52"/>
      <c r="T125" s="52"/>
      <c r="U125" s="52"/>
    </row>
    <row r="126" spans="1:62">
      <c r="A126" s="52"/>
      <c r="B126" s="52"/>
      <c r="C126" s="52"/>
      <c r="D126" s="53"/>
      <c r="E126" s="53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Q126" s="52"/>
      <c r="R126" s="52"/>
      <c r="S126" s="52"/>
      <c r="T126" s="52"/>
      <c r="U126" s="52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</row>
    <row r="127" spans="1:62" s="52" customFormat="1">
      <c r="D127" s="5"/>
      <c r="E127" s="5"/>
    </row>
    <row r="128" spans="1:62" s="52" customFormat="1" ht="15.75">
      <c r="A128" s="54"/>
      <c r="B128" s="55"/>
      <c r="C128" s="55"/>
      <c r="D128" s="5"/>
      <c r="E128" s="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</row>
    <row r="129" spans="1:19" s="52" customFormat="1" ht="15.75">
      <c r="A129" s="57"/>
      <c r="B129" s="58"/>
      <c r="C129" s="58"/>
      <c r="D129" s="5"/>
      <c r="E129" s="5"/>
      <c r="F129" s="57"/>
      <c r="G129" s="58"/>
      <c r="H129" s="57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</row>
    <row r="130" spans="1:19" s="52" customFormat="1" ht="15.75">
      <c r="A130" s="57"/>
      <c r="B130" s="58"/>
      <c r="C130" s="58"/>
      <c r="D130" s="5"/>
      <c r="E130" s="5"/>
      <c r="F130" s="57"/>
      <c r="G130" s="58"/>
      <c r="H130" s="57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</row>
    <row r="131" spans="1:19" s="52" customFormat="1">
      <c r="D131" s="5"/>
      <c r="E131" s="5"/>
    </row>
    <row r="132" spans="1:19" s="52" customFormat="1">
      <c r="A132" s="60"/>
      <c r="D132" s="5"/>
      <c r="E132" s="5"/>
      <c r="H132" s="60"/>
    </row>
    <row r="133" spans="1:19" s="52" customFormat="1">
      <c r="D133" s="5"/>
      <c r="E133" s="5"/>
    </row>
    <row r="134" spans="1:19" s="52" customFormat="1">
      <c r="D134" s="5"/>
      <c r="E134" s="5"/>
    </row>
    <row r="135" spans="1:19" s="52" customFormat="1">
      <c r="A135" s="60"/>
      <c r="D135" s="5"/>
      <c r="E135" s="5"/>
      <c r="H135" s="60"/>
    </row>
    <row r="136" spans="1:19" s="52" customFormat="1">
      <c r="D136" s="5"/>
      <c r="E136" s="5"/>
    </row>
    <row r="137" spans="1:19" s="52" customFormat="1">
      <c r="D137" s="5"/>
      <c r="E137" s="5"/>
    </row>
    <row r="138" spans="1:19" s="52" customFormat="1">
      <c r="D138" s="5"/>
      <c r="E138" s="5"/>
    </row>
    <row r="139" spans="1:19" s="52" customFormat="1">
      <c r="D139" s="5"/>
      <c r="E139" s="5"/>
    </row>
    <row r="140" spans="1:19" s="52" customFormat="1">
      <c r="D140" s="5"/>
      <c r="E140" s="5"/>
    </row>
    <row r="141" spans="1:19" s="52" customFormat="1">
      <c r="D141" s="5"/>
      <c r="E141" s="5"/>
    </row>
    <row r="142" spans="1:19" s="52" customFormat="1">
      <c r="D142" s="5"/>
      <c r="E142" s="5"/>
    </row>
    <row r="143" spans="1:19" s="52" customFormat="1">
      <c r="D143" s="5"/>
      <c r="E143" s="5"/>
    </row>
    <row r="144" spans="1:19" s="52" customFormat="1">
      <c r="D144" s="5"/>
      <c r="E144" s="5"/>
    </row>
    <row r="145" spans="4:5" s="52" customFormat="1">
      <c r="D145" s="5"/>
      <c r="E145" s="5"/>
    </row>
    <row r="146" spans="4:5" s="52" customFormat="1">
      <c r="D146" s="5"/>
      <c r="E146" s="5"/>
    </row>
    <row r="147" spans="4:5" s="52" customFormat="1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5"/>
    </row>
    <row r="196" spans="4:5">
      <c r="D196" s="5"/>
      <c r="E196" s="5"/>
    </row>
    <row r="197" spans="4:5">
      <c r="D197" s="5"/>
      <c r="E197" s="5"/>
    </row>
    <row r="198" spans="4:5">
      <c r="D198" s="5"/>
      <c r="E198" s="5"/>
    </row>
    <row r="199" spans="4:5">
      <c r="D199" s="5"/>
      <c r="E199" s="5"/>
    </row>
    <row r="200" spans="4:5">
      <c r="D200" s="5"/>
      <c r="E200" s="5"/>
    </row>
    <row r="201" spans="4:5">
      <c r="D201" s="5"/>
      <c r="E201" s="5"/>
    </row>
    <row r="202" spans="4:5">
      <c r="D202" s="5"/>
      <c r="E202" s="17"/>
    </row>
    <row r="203" spans="4:5">
      <c r="D203" s="5"/>
      <c r="E203" s="17"/>
    </row>
    <row r="204" spans="4:5">
      <c r="D204" s="5"/>
      <c r="E204" s="17"/>
    </row>
    <row r="205" spans="4:5">
      <c r="D205" s="5"/>
      <c r="E205" s="17"/>
    </row>
    <row r="206" spans="4:5">
      <c r="D206" s="5"/>
      <c r="E206" s="17"/>
    </row>
    <row r="207" spans="4:5">
      <c r="D207" s="5"/>
      <c r="E207" s="17"/>
    </row>
    <row r="208" spans="4:5">
      <c r="D208" s="5"/>
      <c r="E208" s="17"/>
    </row>
    <row r="209" spans="4:5">
      <c r="D209" s="5"/>
      <c r="E209" s="17"/>
    </row>
    <row r="210" spans="4:5">
      <c r="D210" s="5"/>
      <c r="E210" s="5"/>
    </row>
    <row r="211" spans="4:5">
      <c r="D211" s="5"/>
      <c r="E211" s="5"/>
    </row>
    <row r="212" spans="4:5">
      <c r="D212" s="5"/>
      <c r="E212" s="5"/>
    </row>
    <row r="213" spans="4:5">
      <c r="D213" s="5"/>
      <c r="E213" s="5"/>
    </row>
    <row r="214" spans="4:5">
      <c r="D214" s="5"/>
      <c r="E214" s="5"/>
    </row>
    <row r="215" spans="4:5">
      <c r="D215" s="5"/>
      <c r="E215" s="5"/>
    </row>
    <row r="216" spans="4:5">
      <c r="D216" s="5"/>
      <c r="E216" s="5"/>
    </row>
    <row r="217" spans="4:5">
      <c r="D217" s="5"/>
      <c r="E217" s="5"/>
    </row>
    <row r="218" spans="4:5">
      <c r="D218" s="5"/>
      <c r="E218" s="5"/>
    </row>
    <row r="219" spans="4:5">
      <c r="D219" s="5"/>
      <c r="E219" s="5"/>
    </row>
    <row r="220" spans="4:5">
      <c r="D220" s="5"/>
      <c r="E220" s="5"/>
    </row>
    <row r="221" spans="4:5">
      <c r="D221" s="5"/>
      <c r="E221" s="5"/>
    </row>
    <row r="222" spans="4:5">
      <c r="D222" s="5"/>
      <c r="E222" s="5"/>
    </row>
    <row r="223" spans="4:5">
      <c r="D223" s="5"/>
      <c r="E223" s="5"/>
    </row>
    <row r="224" spans="4:5">
      <c r="D224" s="5"/>
      <c r="E224" s="5"/>
    </row>
    <row r="225" spans="4:5">
      <c r="D225" s="5"/>
      <c r="E225" s="5"/>
    </row>
    <row r="226" spans="4:5">
      <c r="D226" s="5"/>
      <c r="E226" s="5"/>
    </row>
    <row r="227" spans="4:5">
      <c r="D227" s="5"/>
      <c r="E227" s="5"/>
    </row>
    <row r="228" spans="4:5">
      <c r="D228" s="5"/>
      <c r="E228" s="5"/>
    </row>
    <row r="229" spans="4:5">
      <c r="D229" s="5"/>
      <c r="E229" s="5"/>
    </row>
    <row r="230" spans="4:5">
      <c r="D230" s="5"/>
      <c r="E230" s="5"/>
    </row>
    <row r="231" spans="4:5">
      <c r="D231" s="5"/>
      <c r="E231" s="5"/>
    </row>
    <row r="232" spans="4:5">
      <c r="D232" s="5"/>
      <c r="E232" s="5"/>
    </row>
    <row r="233" spans="4:5">
      <c r="D233" s="5"/>
      <c r="E233" s="5"/>
    </row>
    <row r="234" spans="4:5">
      <c r="D234" s="5"/>
      <c r="E234" s="5"/>
    </row>
    <row r="235" spans="4:5">
      <c r="D235" s="5"/>
      <c r="E235" s="5"/>
    </row>
    <row r="236" spans="4:5">
      <c r="D236" s="5"/>
      <c r="E236" s="17"/>
    </row>
    <row r="237" spans="4:5">
      <c r="D237" s="5"/>
      <c r="E237" s="17"/>
    </row>
    <row r="238" spans="4:5">
      <c r="D238" s="5"/>
      <c r="E238" s="17"/>
    </row>
    <row r="239" spans="4:5">
      <c r="D239" s="5"/>
      <c r="E239" s="17"/>
    </row>
    <row r="240" spans="4:5">
      <c r="D240" s="5"/>
      <c r="E240" s="17"/>
    </row>
    <row r="241" spans="4:5">
      <c r="D241" s="5"/>
      <c r="E241" s="17"/>
    </row>
    <row r="242" spans="4:5">
      <c r="D242" s="5"/>
      <c r="E242" s="17"/>
    </row>
    <row r="243" spans="4:5">
      <c r="D243" s="5"/>
      <c r="E243" s="17"/>
    </row>
  </sheetData>
  <mergeCells count="170">
    <mergeCell ref="X79:X85"/>
    <mergeCell ref="R4:W4"/>
    <mergeCell ref="X55:X61"/>
    <mergeCell ref="T63:T69"/>
    <mergeCell ref="U63:U69"/>
    <mergeCell ref="V63:V69"/>
    <mergeCell ref="W63:W69"/>
    <mergeCell ref="X63:X69"/>
    <mergeCell ref="T71:T77"/>
    <mergeCell ref="U71:U77"/>
    <mergeCell ref="V71:V77"/>
    <mergeCell ref="W71:W77"/>
    <mergeCell ref="X71:X77"/>
    <mergeCell ref="X31:X37"/>
    <mergeCell ref="T39:T45"/>
    <mergeCell ref="U39:U45"/>
    <mergeCell ref="V39:V45"/>
    <mergeCell ref="W39:W45"/>
    <mergeCell ref="X39:X45"/>
    <mergeCell ref="T47:T53"/>
    <mergeCell ref="U47:U53"/>
    <mergeCell ref="V47:V53"/>
    <mergeCell ref="W47:W53"/>
    <mergeCell ref="X47:X53"/>
    <mergeCell ref="X7:X13"/>
    <mergeCell ref="T15:T20"/>
    <mergeCell ref="U15:U20"/>
    <mergeCell ref="V15:V20"/>
    <mergeCell ref="W15:W20"/>
    <mergeCell ref="X15:X20"/>
    <mergeCell ref="T23:T29"/>
    <mergeCell ref="U23:U29"/>
    <mergeCell ref="V23:V29"/>
    <mergeCell ref="W23:W29"/>
    <mergeCell ref="X23:X29"/>
    <mergeCell ref="J5:L6"/>
    <mergeCell ref="M5:N5"/>
    <mergeCell ref="A4:F4"/>
    <mergeCell ref="A5:A6"/>
    <mergeCell ref="B5:D6"/>
    <mergeCell ref="E5:E6"/>
    <mergeCell ref="F5:G5"/>
    <mergeCell ref="I5:I6"/>
    <mergeCell ref="O7:O13"/>
    <mergeCell ref="Q7:Q13"/>
    <mergeCell ref="R7:R13"/>
    <mergeCell ref="S7:S13"/>
    <mergeCell ref="I15:I20"/>
    <mergeCell ref="J15:J20"/>
    <mergeCell ref="K15:K20"/>
    <mergeCell ref="L15:L20"/>
    <mergeCell ref="M15:M20"/>
    <mergeCell ref="N15:N20"/>
    <mergeCell ref="I7:I13"/>
    <mergeCell ref="J7:J13"/>
    <mergeCell ref="K7:K13"/>
    <mergeCell ref="L7:L13"/>
    <mergeCell ref="M7:M13"/>
    <mergeCell ref="N7:N13"/>
    <mergeCell ref="O15:O20"/>
    <mergeCell ref="Q15:Q20"/>
    <mergeCell ref="R15:R20"/>
    <mergeCell ref="S15:S20"/>
    <mergeCell ref="S23:S29"/>
    <mergeCell ref="I31:I37"/>
    <mergeCell ref="J31:J37"/>
    <mergeCell ref="K31:K37"/>
    <mergeCell ref="L31:L37"/>
    <mergeCell ref="M31:M37"/>
    <mergeCell ref="N31:N37"/>
    <mergeCell ref="O31:O37"/>
    <mergeCell ref="Q31:Q37"/>
    <mergeCell ref="R31:R37"/>
    <mergeCell ref="S31:S37"/>
    <mergeCell ref="I23:I29"/>
    <mergeCell ref="J23:J29"/>
    <mergeCell ref="K23:K29"/>
    <mergeCell ref="L23:L29"/>
    <mergeCell ref="M23:M29"/>
    <mergeCell ref="N23:N29"/>
    <mergeCell ref="O23:O29"/>
    <mergeCell ref="Q23:Q29"/>
    <mergeCell ref="R23:R29"/>
    <mergeCell ref="S55:S61"/>
    <mergeCell ref="I63:I69"/>
    <mergeCell ref="J63:J69"/>
    <mergeCell ref="K63:K69"/>
    <mergeCell ref="L63:L69"/>
    <mergeCell ref="M63:M69"/>
    <mergeCell ref="N63:N69"/>
    <mergeCell ref="O63:O69"/>
    <mergeCell ref="Q63:Q69"/>
    <mergeCell ref="R63:R69"/>
    <mergeCell ref="S63:S69"/>
    <mergeCell ref="I55:I61"/>
    <mergeCell ref="J55:J61"/>
    <mergeCell ref="K55:K61"/>
    <mergeCell ref="G90:S90"/>
    <mergeCell ref="G91:S91"/>
    <mergeCell ref="G88:S88"/>
    <mergeCell ref="S71:S77"/>
    <mergeCell ref="I79:I85"/>
    <mergeCell ref="J79:J85"/>
    <mergeCell ref="K79:K85"/>
    <mergeCell ref="L79:L85"/>
    <mergeCell ref="M79:M85"/>
    <mergeCell ref="N79:N85"/>
    <mergeCell ref="I71:I77"/>
    <mergeCell ref="J71:J77"/>
    <mergeCell ref="K71:K77"/>
    <mergeCell ref="L71:L77"/>
    <mergeCell ref="M71:M77"/>
    <mergeCell ref="N71:N77"/>
    <mergeCell ref="O71:O77"/>
    <mergeCell ref="S79:S85"/>
    <mergeCell ref="G89:S89"/>
    <mergeCell ref="S47:S53"/>
    <mergeCell ref="I39:I45"/>
    <mergeCell ref="J39:J45"/>
    <mergeCell ref="K39:K45"/>
    <mergeCell ref="L39:L45"/>
    <mergeCell ref="M39:M45"/>
    <mergeCell ref="N39:N45"/>
    <mergeCell ref="O39:O45"/>
    <mergeCell ref="Q39:Q45"/>
    <mergeCell ref="R39:R45"/>
    <mergeCell ref="S39:S45"/>
    <mergeCell ref="I47:I53"/>
    <mergeCell ref="J47:J53"/>
    <mergeCell ref="K47:K53"/>
    <mergeCell ref="L47:L53"/>
    <mergeCell ref="M47:M53"/>
    <mergeCell ref="N47:N53"/>
    <mergeCell ref="O47:O53"/>
    <mergeCell ref="Q47:Q53"/>
    <mergeCell ref="T31:T37"/>
    <mergeCell ref="T55:T61"/>
    <mergeCell ref="T79:T85"/>
    <mergeCell ref="T7:T13"/>
    <mergeCell ref="R5:R6"/>
    <mergeCell ref="S5:U6"/>
    <mergeCell ref="U7:U13"/>
    <mergeCell ref="A90:F90"/>
    <mergeCell ref="A91:F91"/>
    <mergeCell ref="U79:U85"/>
    <mergeCell ref="L55:L61"/>
    <mergeCell ref="M55:M61"/>
    <mergeCell ref="N55:N61"/>
    <mergeCell ref="O55:O61"/>
    <mergeCell ref="Q55:Q61"/>
    <mergeCell ref="R55:R61"/>
    <mergeCell ref="A89:F89"/>
    <mergeCell ref="Q71:Q77"/>
    <mergeCell ref="R71:R77"/>
    <mergeCell ref="O79:O85"/>
    <mergeCell ref="Q79:Q85"/>
    <mergeCell ref="R79:R85"/>
    <mergeCell ref="A88:F88"/>
    <mergeCell ref="R47:R53"/>
    <mergeCell ref="V79:V85"/>
    <mergeCell ref="W79:W85"/>
    <mergeCell ref="V5:W5"/>
    <mergeCell ref="V7:V13"/>
    <mergeCell ref="W7:W13"/>
    <mergeCell ref="U31:U37"/>
    <mergeCell ref="V31:V37"/>
    <mergeCell ref="W31:W37"/>
    <mergeCell ref="U55:U61"/>
    <mergeCell ref="V55:V61"/>
    <mergeCell ref="W55:W61"/>
  </mergeCells>
  <hyperlinks>
    <hyperlink ref="A101" r:id="rId1" xr:uid="{B22BECB9-18EA-4D45-8A3E-158A0B7A7360}"/>
    <hyperlink ref="A98" r:id="rId2" xr:uid="{DBABBEA1-1702-468F-8721-F83A8B39D4F3}"/>
    <hyperlink ref="H101" r:id="rId3" xr:uid="{7F7D81FB-103C-4E63-9D4F-6432E4E7C727}"/>
    <hyperlink ref="H98" r:id="rId4" xr:uid="{EB60EC2B-A042-434B-81E3-36F030A51614}"/>
  </hyperlinks>
  <pageMargins left="0.7" right="0.7" top="0.75" bottom="0.75" header="0.3" footer="0.3"/>
  <pageSetup orientation="portrait" r:id="rId5"/>
  <headerFooter>
    <oddFooter>&amp;L&amp;1#&amp;"Calibri"&amp;10 Sensitivity: Internal</oddFooter>
  </headerFooter>
  <drawing r:id="rId6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C0C40-5C0B-4D53-8E67-05BF88CEC891}">
  <dimension ref="A1:BF201"/>
  <sheetViews>
    <sheetView workbookViewId="0">
      <selection activeCell="J15" sqref="J15:J21"/>
    </sheetView>
  </sheetViews>
  <sheetFormatPr defaultRowHeight="15"/>
  <cols>
    <col min="1" max="1" width="43.7109375" customWidth="1"/>
    <col min="9" max="9" width="39.140625" customWidth="1"/>
    <col min="15" max="15" width="22" customWidth="1"/>
    <col min="16" max="16" width="64.85546875" customWidth="1"/>
  </cols>
  <sheetData>
    <row r="1" spans="1:58" ht="24.75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</row>
    <row r="2" spans="1:58" ht="24.75">
      <c r="A2" s="4" t="s">
        <v>148</v>
      </c>
      <c r="B2" s="3" t="s">
        <v>78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"/>
      <c r="R2" s="2"/>
      <c r="S2" s="2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</row>
    <row r="3" spans="1:58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  <c r="R3" s="2"/>
      <c r="S3" s="2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</row>
    <row r="4" spans="1:58" ht="24.75" customHeight="1">
      <c r="A4" s="1809" t="s">
        <v>771</v>
      </c>
      <c r="B4" s="1810"/>
      <c r="C4" s="1810"/>
      <c r="D4" s="1810"/>
      <c r="E4" s="1810"/>
      <c r="F4" s="1810"/>
      <c r="G4" s="819"/>
      <c r="H4" s="819"/>
      <c r="I4" s="477"/>
      <c r="J4" s="19"/>
      <c r="K4" s="19"/>
      <c r="L4" s="19"/>
      <c r="M4" s="19"/>
      <c r="N4" s="19"/>
      <c r="O4" s="19">
        <v>50</v>
      </c>
      <c r="P4" s="8"/>
      <c r="Q4" s="2"/>
      <c r="R4" s="2"/>
      <c r="S4" s="2"/>
    </row>
    <row r="5" spans="1:58" ht="27" customHeight="1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759</v>
      </c>
      <c r="I5" s="1134" t="s">
        <v>597</v>
      </c>
      <c r="J5" s="1139" t="s">
        <v>152</v>
      </c>
      <c r="K5" s="1129"/>
      <c r="L5" s="1130"/>
      <c r="M5" s="1136" t="s">
        <v>759</v>
      </c>
      <c r="N5" s="1137"/>
      <c r="O5" s="50" t="s">
        <v>156</v>
      </c>
      <c r="P5" s="1359" t="s">
        <v>157</v>
      </c>
      <c r="Q5" s="18"/>
      <c r="R5" s="18"/>
      <c r="S5" s="18"/>
    </row>
    <row r="6" spans="1:58" ht="24.75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8"/>
      <c r="J6" s="1140"/>
      <c r="K6" s="1141"/>
      <c r="L6" s="1142"/>
      <c r="M6" s="9" t="s">
        <v>158</v>
      </c>
      <c r="N6" s="9" t="s">
        <v>159</v>
      </c>
      <c r="O6" s="10" t="s">
        <v>79</v>
      </c>
      <c r="P6" s="1118"/>
      <c r="Q6" s="2"/>
      <c r="R6" s="2"/>
      <c r="S6" s="2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</row>
    <row r="7" spans="1:58">
      <c r="A7" s="447" t="s">
        <v>188</v>
      </c>
      <c r="B7" s="282" t="s">
        <v>168</v>
      </c>
      <c r="C7" s="282">
        <v>440</v>
      </c>
      <c r="D7" s="282" t="s">
        <v>169</v>
      </c>
      <c r="E7" s="71" t="s">
        <v>170</v>
      </c>
      <c r="F7" s="70">
        <v>45564</v>
      </c>
      <c r="G7" s="71">
        <f t="shared" ref="G7:G13" si="0">F7+1</f>
        <v>45565</v>
      </c>
      <c r="H7" s="70">
        <f>F7+4</f>
        <v>45568</v>
      </c>
      <c r="I7" s="1743" t="s">
        <v>604</v>
      </c>
      <c r="J7" s="1540"/>
      <c r="K7" s="1543">
        <v>439</v>
      </c>
      <c r="L7" s="1546" t="s">
        <v>173</v>
      </c>
      <c r="M7" s="1740">
        <v>45576</v>
      </c>
      <c r="N7" s="1740">
        <f>M7+1</f>
        <v>45577</v>
      </c>
      <c r="O7" s="1740">
        <f>M7+43</f>
        <v>45619</v>
      </c>
      <c r="P7" s="1360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</row>
    <row r="8" spans="1:58">
      <c r="A8" s="448" t="s">
        <v>601</v>
      </c>
      <c r="B8" s="393" t="s">
        <v>168</v>
      </c>
      <c r="C8" s="393">
        <v>440</v>
      </c>
      <c r="D8" s="393" t="s">
        <v>179</v>
      </c>
      <c r="E8" s="77" t="s">
        <v>176</v>
      </c>
      <c r="F8" s="78">
        <v>45567</v>
      </c>
      <c r="G8" s="79">
        <f t="shared" si="0"/>
        <v>45568</v>
      </c>
      <c r="H8" s="78">
        <f>F8+1</f>
        <v>45568</v>
      </c>
      <c r="I8" s="1744"/>
      <c r="J8" s="1541"/>
      <c r="K8" s="1544"/>
      <c r="L8" s="1547"/>
      <c r="M8" s="1741"/>
      <c r="N8" s="1741"/>
      <c r="O8" s="1741"/>
      <c r="P8" s="1074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</row>
    <row r="9" spans="1:58">
      <c r="A9" s="449" t="s">
        <v>177</v>
      </c>
      <c r="B9" s="439" t="s">
        <v>178</v>
      </c>
      <c r="C9" s="439">
        <v>437</v>
      </c>
      <c r="D9" s="439" t="s">
        <v>179</v>
      </c>
      <c r="E9" s="409" t="s">
        <v>180</v>
      </c>
      <c r="F9" s="410">
        <v>45564</v>
      </c>
      <c r="G9" s="411">
        <f t="shared" si="0"/>
        <v>45565</v>
      </c>
      <c r="H9" s="410">
        <f>F9+4</f>
        <v>45568</v>
      </c>
      <c r="I9" s="1744"/>
      <c r="J9" s="1541"/>
      <c r="K9" s="1544"/>
      <c r="L9" s="1547"/>
      <c r="M9" s="1741"/>
      <c r="N9" s="1741"/>
      <c r="O9" s="1741"/>
      <c r="P9" s="1074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</row>
    <row r="10" spans="1:58">
      <c r="A10" s="494" t="s">
        <v>772</v>
      </c>
      <c r="B10" s="393" t="s">
        <v>182</v>
      </c>
      <c r="C10" s="393">
        <v>438</v>
      </c>
      <c r="D10" s="393" t="s">
        <v>179</v>
      </c>
      <c r="E10" s="333" t="s">
        <v>180</v>
      </c>
      <c r="F10" s="334">
        <v>45565</v>
      </c>
      <c r="G10" s="335">
        <f t="shared" si="0"/>
        <v>45566</v>
      </c>
      <c r="H10" s="334">
        <f>F10+2</f>
        <v>45567</v>
      </c>
      <c r="I10" s="1744"/>
      <c r="J10" s="1541"/>
      <c r="K10" s="1544"/>
      <c r="L10" s="1547"/>
      <c r="M10" s="1741"/>
      <c r="N10" s="1741"/>
      <c r="O10" s="1741"/>
      <c r="P10" s="1074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</row>
    <row r="11" spans="1:58">
      <c r="A11" s="449" t="s">
        <v>198</v>
      </c>
      <c r="B11" s="439" t="s">
        <v>184</v>
      </c>
      <c r="C11" s="439">
        <v>440</v>
      </c>
      <c r="D11" s="439" t="s">
        <v>169</v>
      </c>
      <c r="E11" s="88" t="s">
        <v>180</v>
      </c>
      <c r="F11" s="89">
        <v>45569</v>
      </c>
      <c r="G11" s="90">
        <f t="shared" si="0"/>
        <v>45570</v>
      </c>
      <c r="H11" s="89">
        <f>F11+2</f>
        <v>45571</v>
      </c>
      <c r="I11" s="1744"/>
      <c r="J11" s="1541"/>
      <c r="K11" s="1544"/>
      <c r="L11" s="1547"/>
      <c r="M11" s="1741"/>
      <c r="N11" s="1741"/>
      <c r="O11" s="1741"/>
      <c r="P11" s="1074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</row>
    <row r="12" spans="1:58">
      <c r="A12" s="450" t="s">
        <v>193</v>
      </c>
      <c r="B12" s="794" t="s">
        <v>186</v>
      </c>
      <c r="C12" s="794">
        <v>440</v>
      </c>
      <c r="D12" s="794" t="s">
        <v>169</v>
      </c>
      <c r="E12" s="372" t="s">
        <v>187</v>
      </c>
      <c r="F12" s="373">
        <v>45565</v>
      </c>
      <c r="G12" s="374">
        <f t="shared" si="0"/>
        <v>45566</v>
      </c>
      <c r="H12" s="373">
        <f>F12+1</f>
        <v>45566</v>
      </c>
      <c r="I12" s="1744"/>
      <c r="J12" s="1541"/>
      <c r="K12" s="1544"/>
      <c r="L12" s="1547"/>
      <c r="M12" s="1741"/>
      <c r="N12" s="1741"/>
      <c r="O12" s="1741"/>
      <c r="P12" s="1074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</row>
    <row r="13" spans="1:58">
      <c r="A13" s="451" t="s">
        <v>177</v>
      </c>
      <c r="B13" s="794" t="s">
        <v>178</v>
      </c>
      <c r="C13" s="794">
        <v>437</v>
      </c>
      <c r="D13" s="794" t="s">
        <v>179</v>
      </c>
      <c r="E13" s="821" t="s">
        <v>187</v>
      </c>
      <c r="F13" s="486">
        <v>45567</v>
      </c>
      <c r="G13" s="487">
        <f t="shared" si="0"/>
        <v>45568</v>
      </c>
      <c r="H13" s="486">
        <f>F13+1</f>
        <v>45568</v>
      </c>
      <c r="I13" s="1745"/>
      <c r="J13" s="1687"/>
      <c r="K13" s="1685"/>
      <c r="L13" s="1686"/>
      <c r="M13" s="1742"/>
      <c r="N13" s="1742"/>
      <c r="O13" s="1742"/>
      <c r="P13" s="1075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</row>
    <row r="14" spans="1:58">
      <c r="A14" s="62"/>
      <c r="B14" s="360"/>
      <c r="C14" s="360"/>
      <c r="D14" s="361"/>
      <c r="E14" s="40"/>
      <c r="F14" s="39"/>
      <c r="G14" s="39"/>
      <c r="H14" s="39"/>
      <c r="I14" s="38"/>
      <c r="J14" s="63"/>
      <c r="K14" s="63"/>
      <c r="L14" s="63"/>
      <c r="M14" s="64"/>
      <c r="N14" s="64"/>
      <c r="O14" s="64"/>
      <c r="P14" s="61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</row>
    <row r="15" spans="1:58">
      <c r="A15" s="447" t="s">
        <v>603</v>
      </c>
      <c r="B15" s="604" t="s">
        <v>168</v>
      </c>
      <c r="C15" s="605">
        <f>C7+1</f>
        <v>441</v>
      </c>
      <c r="D15" s="605" t="s">
        <v>169</v>
      </c>
      <c r="E15" s="741" t="s">
        <v>170</v>
      </c>
      <c r="F15" s="70">
        <f>F7+7</f>
        <v>45571</v>
      </c>
      <c r="G15" s="71">
        <f>F15+1</f>
        <v>45572</v>
      </c>
      <c r="H15" s="72">
        <f>F15+4</f>
        <v>45575</v>
      </c>
      <c r="I15" s="1677" t="s">
        <v>773</v>
      </c>
      <c r="J15" s="1535"/>
      <c r="K15" s="1514">
        <f>K7+1</f>
        <v>440</v>
      </c>
      <c r="L15" s="1517" t="s">
        <v>173</v>
      </c>
      <c r="M15" s="1681">
        <f>SUM(M7+7)</f>
        <v>45583</v>
      </c>
      <c r="N15" s="1681">
        <f>M15+1</f>
        <v>45584</v>
      </c>
      <c r="O15" s="1681">
        <f>M15+50</f>
        <v>45633</v>
      </c>
      <c r="P15" s="1114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</row>
    <row r="16" spans="1:58">
      <c r="A16" s="448" t="s">
        <v>194</v>
      </c>
      <c r="B16" s="728" t="s">
        <v>168</v>
      </c>
      <c r="C16" s="728">
        <f>C8+1</f>
        <v>441</v>
      </c>
      <c r="D16" s="728" t="s">
        <v>169</v>
      </c>
      <c r="E16" s="742" t="s">
        <v>176</v>
      </c>
      <c r="F16" s="78">
        <f>F8+7</f>
        <v>45574</v>
      </c>
      <c r="G16" s="79">
        <f t="shared" ref="G16:G21" si="1">F16+1</f>
        <v>45575</v>
      </c>
      <c r="H16" s="80">
        <f>F16+1</f>
        <v>45575</v>
      </c>
      <c r="I16" s="1678"/>
      <c r="J16" s="1536"/>
      <c r="K16" s="1515"/>
      <c r="L16" s="1518"/>
      <c r="M16" s="1682"/>
      <c r="N16" s="1682"/>
      <c r="O16" s="1682"/>
      <c r="P16" s="1115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</row>
    <row r="17" spans="1:58">
      <c r="A17" s="449" t="s">
        <v>196</v>
      </c>
      <c r="B17" s="439" t="s">
        <v>178</v>
      </c>
      <c r="C17" s="439">
        <f>C9+1</f>
        <v>438</v>
      </c>
      <c r="D17" s="439" t="s">
        <v>179</v>
      </c>
      <c r="E17" s="88" t="s">
        <v>180</v>
      </c>
      <c r="F17" s="89">
        <f>F9+7</f>
        <v>45571</v>
      </c>
      <c r="G17" s="90">
        <f t="shared" si="1"/>
        <v>45572</v>
      </c>
      <c r="H17" s="91">
        <f>F17+4</f>
        <v>45575</v>
      </c>
      <c r="I17" s="1678"/>
      <c r="J17" s="1536"/>
      <c r="K17" s="1515"/>
      <c r="L17" s="1518"/>
      <c r="M17" s="1682"/>
      <c r="N17" s="1682"/>
      <c r="O17" s="1682"/>
      <c r="P17" s="1115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</row>
    <row r="18" spans="1:58">
      <c r="A18" s="494" t="s">
        <v>774</v>
      </c>
      <c r="B18" s="393" t="s">
        <v>182</v>
      </c>
      <c r="C18" s="393">
        <f>C10+1</f>
        <v>439</v>
      </c>
      <c r="D18" s="393" t="s">
        <v>179</v>
      </c>
      <c r="E18" s="333" t="s">
        <v>180</v>
      </c>
      <c r="F18" s="334">
        <f>F10+7</f>
        <v>45572</v>
      </c>
      <c r="G18" s="335">
        <f t="shared" si="1"/>
        <v>45573</v>
      </c>
      <c r="H18" s="336">
        <f>F18+2</f>
        <v>45574</v>
      </c>
      <c r="I18" s="1678"/>
      <c r="J18" s="1536"/>
      <c r="K18" s="1515"/>
      <c r="L18" s="1518"/>
      <c r="M18" s="1682"/>
      <c r="N18" s="1682"/>
      <c r="O18" s="1682"/>
      <c r="P18" s="1115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</row>
    <row r="19" spans="1:58">
      <c r="A19" s="449" t="s">
        <v>512</v>
      </c>
      <c r="B19" s="439" t="s">
        <v>184</v>
      </c>
      <c r="C19" s="439">
        <f>C11+1</f>
        <v>441</v>
      </c>
      <c r="D19" s="439" t="s">
        <v>169</v>
      </c>
      <c r="E19" s="88" t="s">
        <v>180</v>
      </c>
      <c r="F19" s="89">
        <f>F11+7</f>
        <v>45576</v>
      </c>
      <c r="G19" s="90">
        <f t="shared" si="1"/>
        <v>45577</v>
      </c>
      <c r="H19" s="89">
        <f>F19+2</f>
        <v>45578</v>
      </c>
      <c r="I19" s="1678"/>
      <c r="J19" s="1536"/>
      <c r="K19" s="1515"/>
      <c r="L19" s="1518"/>
      <c r="M19" s="1682"/>
      <c r="N19" s="1682"/>
      <c r="O19" s="1682"/>
      <c r="P19" s="1115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</row>
    <row r="20" spans="1:58">
      <c r="A20" s="450" t="s">
        <v>199</v>
      </c>
      <c r="B20" s="393" t="s">
        <v>186</v>
      </c>
      <c r="C20" s="393">
        <f>C12+1</f>
        <v>441</v>
      </c>
      <c r="D20" s="393" t="s">
        <v>169</v>
      </c>
      <c r="E20" s="333" t="s">
        <v>187</v>
      </c>
      <c r="F20" s="334">
        <f>F12+7</f>
        <v>45572</v>
      </c>
      <c r="G20" s="335">
        <f t="shared" si="1"/>
        <v>45573</v>
      </c>
      <c r="H20" s="336">
        <f>F20+1</f>
        <v>45573</v>
      </c>
      <c r="I20" s="1678"/>
      <c r="J20" s="1536"/>
      <c r="K20" s="1515"/>
      <c r="L20" s="1518"/>
      <c r="M20" s="1682"/>
      <c r="N20" s="1682"/>
      <c r="O20" s="1682"/>
      <c r="P20" s="1115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</row>
    <row r="21" spans="1:58">
      <c r="A21" s="451" t="s">
        <v>196</v>
      </c>
      <c r="B21" s="393" t="s">
        <v>178</v>
      </c>
      <c r="C21" s="393">
        <f>C13+1</f>
        <v>438</v>
      </c>
      <c r="D21" s="393" t="s">
        <v>179</v>
      </c>
      <c r="E21" s="479" t="s">
        <v>187</v>
      </c>
      <c r="F21" s="480">
        <f>F13+7</f>
        <v>45574</v>
      </c>
      <c r="G21" s="481">
        <f t="shared" si="1"/>
        <v>45575</v>
      </c>
      <c r="H21" s="639">
        <f>F21+1</f>
        <v>45575</v>
      </c>
      <c r="I21" s="1679"/>
      <c r="J21" s="1537"/>
      <c r="K21" s="1680"/>
      <c r="L21" s="1746"/>
      <c r="M21" s="1683"/>
      <c r="N21" s="1683"/>
      <c r="O21" s="1683"/>
      <c r="P21" s="1116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</row>
    <row r="22" spans="1:58">
      <c r="A22" s="62"/>
      <c r="B22" s="360"/>
      <c r="C22" s="360"/>
      <c r="D22" s="361"/>
      <c r="E22" s="40"/>
      <c r="F22" s="39"/>
      <c r="G22" s="39"/>
      <c r="H22" s="39"/>
      <c r="I22" s="38"/>
      <c r="J22" s="63"/>
      <c r="K22" s="63"/>
      <c r="L22" s="63"/>
      <c r="M22" s="64"/>
      <c r="N22" s="64"/>
      <c r="O22" s="64"/>
      <c r="P22" s="61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</row>
    <row r="23" spans="1:58">
      <c r="A23" s="447" t="s">
        <v>202</v>
      </c>
      <c r="B23" s="282" t="s">
        <v>168</v>
      </c>
      <c r="C23" s="282">
        <f>C15+1</f>
        <v>442</v>
      </c>
      <c r="D23" s="282" t="s">
        <v>169</v>
      </c>
      <c r="E23" s="69" t="s">
        <v>170</v>
      </c>
      <c r="F23" s="70">
        <f>F15+7</f>
        <v>45578</v>
      </c>
      <c r="G23" s="71">
        <f t="shared" ref="G23:G29" si="2">F23+1</f>
        <v>45579</v>
      </c>
      <c r="H23" s="72">
        <f>F23+4</f>
        <v>45582</v>
      </c>
      <c r="I23" s="1677" t="s">
        <v>775</v>
      </c>
      <c r="J23" s="1535"/>
      <c r="K23" s="1514">
        <f>K15+1</f>
        <v>441</v>
      </c>
      <c r="L23" s="1517" t="s">
        <v>721</v>
      </c>
      <c r="M23" s="1681">
        <f>SUM(M15+7)</f>
        <v>45590</v>
      </c>
      <c r="N23" s="1681">
        <f>M23+1</f>
        <v>45591</v>
      </c>
      <c r="O23" s="1681">
        <f>M23+50</f>
        <v>45640</v>
      </c>
      <c r="P23" s="1360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</row>
    <row r="24" spans="1:58">
      <c r="A24" s="448" t="s">
        <v>202</v>
      </c>
      <c r="B24" s="331" t="s">
        <v>168</v>
      </c>
      <c r="C24" s="331">
        <f>C16+1</f>
        <v>442</v>
      </c>
      <c r="D24" s="331" t="s">
        <v>169</v>
      </c>
      <c r="E24" s="77" t="s">
        <v>176</v>
      </c>
      <c r="F24" s="78">
        <f>F16+7</f>
        <v>45581</v>
      </c>
      <c r="G24" s="79">
        <f t="shared" si="2"/>
        <v>45582</v>
      </c>
      <c r="H24" s="80">
        <f>F24+1</f>
        <v>45582</v>
      </c>
      <c r="I24" s="1678"/>
      <c r="J24" s="1536"/>
      <c r="K24" s="1515"/>
      <c r="L24" s="1518"/>
      <c r="M24" s="1682"/>
      <c r="N24" s="1682"/>
      <c r="O24" s="1682"/>
      <c r="P24" s="1074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</row>
    <row r="25" spans="1:58">
      <c r="A25" s="449" t="s">
        <v>203</v>
      </c>
      <c r="B25" s="439" t="s">
        <v>178</v>
      </c>
      <c r="C25" s="439">
        <f>C17+1</f>
        <v>439</v>
      </c>
      <c r="D25" s="439" t="s">
        <v>179</v>
      </c>
      <c r="E25" s="88" t="s">
        <v>180</v>
      </c>
      <c r="F25" s="89">
        <f>F17+7</f>
        <v>45578</v>
      </c>
      <c r="G25" s="90">
        <f t="shared" si="2"/>
        <v>45579</v>
      </c>
      <c r="H25" s="91">
        <f>F25+4</f>
        <v>45582</v>
      </c>
      <c r="I25" s="1678"/>
      <c r="J25" s="1536"/>
      <c r="K25" s="1515"/>
      <c r="L25" s="1518"/>
      <c r="M25" s="1682"/>
      <c r="N25" s="1682"/>
      <c r="O25" s="1682"/>
      <c r="P25" s="1074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</row>
    <row r="26" spans="1:58">
      <c r="A26" s="494" t="s">
        <v>608</v>
      </c>
      <c r="B26" s="393" t="s">
        <v>182</v>
      </c>
      <c r="C26" s="393">
        <f>C18+1</f>
        <v>440</v>
      </c>
      <c r="D26" s="393" t="s">
        <v>179</v>
      </c>
      <c r="E26" s="333" t="s">
        <v>180</v>
      </c>
      <c r="F26" s="334">
        <f>F18+7</f>
        <v>45579</v>
      </c>
      <c r="G26" s="335">
        <f t="shared" si="2"/>
        <v>45580</v>
      </c>
      <c r="H26" s="336">
        <f>F26+2</f>
        <v>45581</v>
      </c>
      <c r="I26" s="1678"/>
      <c r="J26" s="1536"/>
      <c r="K26" s="1515"/>
      <c r="L26" s="1518"/>
      <c r="M26" s="1682"/>
      <c r="N26" s="1682"/>
      <c r="O26" s="1682"/>
      <c r="P26" s="1074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</row>
    <row r="27" spans="1:58">
      <c r="A27" s="449" t="s">
        <v>219</v>
      </c>
      <c r="B27" s="439" t="s">
        <v>184</v>
      </c>
      <c r="C27" s="439">
        <f>C19+1</f>
        <v>442</v>
      </c>
      <c r="D27" s="439" t="s">
        <v>169</v>
      </c>
      <c r="E27" s="88" t="s">
        <v>180</v>
      </c>
      <c r="F27" s="89">
        <f>F19+7</f>
        <v>45583</v>
      </c>
      <c r="G27" s="90">
        <f t="shared" si="2"/>
        <v>45584</v>
      </c>
      <c r="H27" s="89">
        <f>F27+2</f>
        <v>45585</v>
      </c>
      <c r="I27" s="1678"/>
      <c r="J27" s="1536"/>
      <c r="K27" s="1515"/>
      <c r="L27" s="1518"/>
      <c r="M27" s="1682"/>
      <c r="N27" s="1682"/>
      <c r="O27" s="1682"/>
      <c r="P27" s="1074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</row>
    <row r="28" spans="1:58">
      <c r="A28" s="450" t="s">
        <v>233</v>
      </c>
      <c r="B28" s="393" t="s">
        <v>186</v>
      </c>
      <c r="C28" s="393">
        <f>C20+1</f>
        <v>442</v>
      </c>
      <c r="D28" s="393" t="s">
        <v>169</v>
      </c>
      <c r="E28" s="333" t="s">
        <v>187</v>
      </c>
      <c r="F28" s="334">
        <f>F20+7</f>
        <v>45579</v>
      </c>
      <c r="G28" s="335">
        <f t="shared" si="2"/>
        <v>45580</v>
      </c>
      <c r="H28" s="336">
        <f>F28+1</f>
        <v>45580</v>
      </c>
      <c r="I28" s="1678"/>
      <c r="J28" s="1536"/>
      <c r="K28" s="1515"/>
      <c r="L28" s="1518"/>
      <c r="M28" s="1682"/>
      <c r="N28" s="1682"/>
      <c r="O28" s="1682"/>
      <c r="P28" s="1074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</row>
    <row r="29" spans="1:58">
      <c r="A29" s="451" t="s">
        <v>203</v>
      </c>
      <c r="B29" s="393" t="s">
        <v>178</v>
      </c>
      <c r="C29" s="393">
        <f>C21+1</f>
        <v>439</v>
      </c>
      <c r="D29" s="393" t="s">
        <v>179</v>
      </c>
      <c r="E29" s="479" t="s">
        <v>187</v>
      </c>
      <c r="F29" s="480">
        <f>F21+7</f>
        <v>45581</v>
      </c>
      <c r="G29" s="481">
        <f t="shared" si="2"/>
        <v>45582</v>
      </c>
      <c r="H29" s="639">
        <f>F29+1</f>
        <v>45582</v>
      </c>
      <c r="I29" s="1679"/>
      <c r="J29" s="1537"/>
      <c r="K29" s="1680"/>
      <c r="L29" s="1746"/>
      <c r="M29" s="1683"/>
      <c r="N29" s="1683"/>
      <c r="O29" s="1683"/>
      <c r="P29" s="1075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</row>
    <row r="30" spans="1:58">
      <c r="A30" s="62"/>
      <c r="B30" s="360"/>
      <c r="C30" s="360"/>
      <c r="D30" s="361"/>
      <c r="E30" s="40"/>
      <c r="F30" s="39"/>
      <c r="G30" s="39"/>
      <c r="H30" s="39"/>
      <c r="I30" s="38"/>
      <c r="J30" s="63"/>
      <c r="K30" s="63"/>
      <c r="L30" s="63"/>
      <c r="M30" s="64"/>
      <c r="N30" s="64"/>
      <c r="O30" s="64"/>
      <c r="P30" s="61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</row>
    <row r="31" spans="1:58">
      <c r="A31" s="447" t="s">
        <v>207</v>
      </c>
      <c r="B31" s="282" t="s">
        <v>168</v>
      </c>
      <c r="C31" s="282">
        <f>C23+1</f>
        <v>443</v>
      </c>
      <c r="D31" s="282" t="s">
        <v>169</v>
      </c>
      <c r="E31" s="69" t="s">
        <v>170</v>
      </c>
      <c r="F31" s="70">
        <f>F23+7</f>
        <v>45585</v>
      </c>
      <c r="G31" s="71">
        <f t="shared" ref="G31:G37" si="3">F31+1</f>
        <v>45586</v>
      </c>
      <c r="H31" s="70">
        <f>F31+4</f>
        <v>45589</v>
      </c>
      <c r="I31" s="1496" t="s">
        <v>776</v>
      </c>
      <c r="J31" s="1082"/>
      <c r="K31" s="1082">
        <f>K23+1</f>
        <v>442</v>
      </c>
      <c r="L31" s="1085" t="s">
        <v>173</v>
      </c>
      <c r="M31" s="1356">
        <f>SUM(M23+7)</f>
        <v>45597</v>
      </c>
      <c r="N31" s="1356">
        <f>M31+1</f>
        <v>45598</v>
      </c>
      <c r="O31" s="1340">
        <f>M31+50</f>
        <v>45647</v>
      </c>
      <c r="P31" s="1361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</row>
    <row r="32" spans="1:58">
      <c r="A32" s="448" t="s">
        <v>207</v>
      </c>
      <c r="B32" s="331" t="s">
        <v>168</v>
      </c>
      <c r="C32" s="331">
        <f>C24+1</f>
        <v>443</v>
      </c>
      <c r="D32" s="331" t="s">
        <v>169</v>
      </c>
      <c r="E32" s="77" t="s">
        <v>176</v>
      </c>
      <c r="F32" s="78">
        <f>F24+7</f>
        <v>45588</v>
      </c>
      <c r="G32" s="79">
        <f t="shared" si="3"/>
        <v>45589</v>
      </c>
      <c r="H32" s="78">
        <f>F32+1</f>
        <v>45589</v>
      </c>
      <c r="I32" s="1497"/>
      <c r="J32" s="1083"/>
      <c r="K32" s="1083"/>
      <c r="L32" s="1086"/>
      <c r="M32" s="1357"/>
      <c r="N32" s="1357"/>
      <c r="O32" s="1341"/>
      <c r="P32" s="136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</row>
    <row r="33" spans="1:58">
      <c r="A33" s="449" t="s">
        <v>604</v>
      </c>
      <c r="B33" s="439" t="s">
        <v>178</v>
      </c>
      <c r="C33" s="439">
        <f>C25+1</f>
        <v>440</v>
      </c>
      <c r="D33" s="439" t="s">
        <v>179</v>
      </c>
      <c r="E33" s="333" t="s">
        <v>180</v>
      </c>
      <c r="F33" s="334">
        <f>F25+7</f>
        <v>45585</v>
      </c>
      <c r="G33" s="335">
        <f t="shared" si="3"/>
        <v>45586</v>
      </c>
      <c r="H33" s="334">
        <f>F33+4</f>
        <v>45589</v>
      </c>
      <c r="I33" s="1497"/>
      <c r="J33" s="1083"/>
      <c r="K33" s="1083"/>
      <c r="L33" s="1086"/>
      <c r="M33" s="1357"/>
      <c r="N33" s="1357"/>
      <c r="O33" s="1341"/>
      <c r="P33" s="136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</row>
    <row r="34" spans="1:58">
      <c r="A34" s="494" t="s">
        <v>610</v>
      </c>
      <c r="B34" s="393" t="s">
        <v>182</v>
      </c>
      <c r="C34" s="393">
        <f>C26+1</f>
        <v>441</v>
      </c>
      <c r="D34" s="393" t="s">
        <v>179</v>
      </c>
      <c r="E34" s="333" t="s">
        <v>180</v>
      </c>
      <c r="F34" s="334">
        <f>F26+7</f>
        <v>45586</v>
      </c>
      <c r="G34" s="335">
        <f t="shared" si="3"/>
        <v>45587</v>
      </c>
      <c r="H34" s="334">
        <f>F34+2</f>
        <v>45588</v>
      </c>
      <c r="I34" s="1497"/>
      <c r="J34" s="1083"/>
      <c r="K34" s="1083"/>
      <c r="L34" s="1086"/>
      <c r="M34" s="1357"/>
      <c r="N34" s="1357"/>
      <c r="O34" s="1341"/>
      <c r="P34" s="136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</row>
    <row r="35" spans="1:58">
      <c r="A35" s="449" t="s">
        <v>224</v>
      </c>
      <c r="B35" s="439" t="s">
        <v>184</v>
      </c>
      <c r="C35" s="439">
        <f>C27+1</f>
        <v>443</v>
      </c>
      <c r="D35" s="439" t="s">
        <v>169</v>
      </c>
      <c r="E35" s="88" t="s">
        <v>180</v>
      </c>
      <c r="F35" s="89">
        <f>F27+7</f>
        <v>45590</v>
      </c>
      <c r="G35" s="90">
        <f t="shared" si="3"/>
        <v>45591</v>
      </c>
      <c r="H35" s="89">
        <f>F35+2</f>
        <v>45592</v>
      </c>
      <c r="I35" s="1497"/>
      <c r="J35" s="1083"/>
      <c r="K35" s="1083"/>
      <c r="L35" s="1086"/>
      <c r="M35" s="1357"/>
      <c r="N35" s="1357"/>
      <c r="O35" s="1341"/>
      <c r="P35" s="136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</row>
    <row r="36" spans="1:58">
      <c r="A36" s="450" t="s">
        <v>611</v>
      </c>
      <c r="B36" s="393" t="s">
        <v>186</v>
      </c>
      <c r="C36" s="393">
        <f>C28+1</f>
        <v>443</v>
      </c>
      <c r="D36" s="393" t="s">
        <v>169</v>
      </c>
      <c r="E36" s="333" t="s">
        <v>187</v>
      </c>
      <c r="F36" s="334">
        <f>F28+7</f>
        <v>45586</v>
      </c>
      <c r="G36" s="335">
        <f t="shared" si="3"/>
        <v>45587</v>
      </c>
      <c r="H36" s="334">
        <f>F36+1</f>
        <v>45587</v>
      </c>
      <c r="I36" s="1497"/>
      <c r="J36" s="1083"/>
      <c r="K36" s="1083"/>
      <c r="L36" s="1086"/>
      <c r="M36" s="1357"/>
      <c r="N36" s="1357"/>
      <c r="O36" s="1341"/>
      <c r="P36" s="136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</row>
    <row r="37" spans="1:58">
      <c r="A37" s="451" t="s">
        <v>203</v>
      </c>
      <c r="B37" s="393" t="s">
        <v>178</v>
      </c>
      <c r="C37" s="393">
        <f>C29+1</f>
        <v>440</v>
      </c>
      <c r="D37" s="393" t="s">
        <v>179</v>
      </c>
      <c r="E37" s="479" t="s">
        <v>187</v>
      </c>
      <c r="F37" s="480">
        <f>F29+7</f>
        <v>45588</v>
      </c>
      <c r="G37" s="481">
        <f t="shared" si="3"/>
        <v>45589</v>
      </c>
      <c r="H37" s="480">
        <f>F37+1</f>
        <v>45589</v>
      </c>
      <c r="I37" s="1498"/>
      <c r="J37" s="1084"/>
      <c r="K37" s="1084"/>
      <c r="L37" s="1087"/>
      <c r="M37" s="1358"/>
      <c r="N37" s="1358"/>
      <c r="O37" s="1342"/>
      <c r="P37" s="1363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</row>
    <row r="38" spans="1:58">
      <c r="A38" s="104"/>
      <c r="B38" s="358"/>
      <c r="C38" s="358"/>
      <c r="D38" s="359"/>
      <c r="E38" s="94"/>
      <c r="F38" s="96"/>
      <c r="G38" s="96"/>
      <c r="H38" s="96"/>
      <c r="I38" s="38"/>
      <c r="J38" s="63"/>
      <c r="K38" s="63"/>
      <c r="L38" s="63"/>
      <c r="M38" s="64"/>
      <c r="N38" s="64"/>
      <c r="O38" s="64"/>
      <c r="P38" s="61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</row>
    <row r="39" spans="1:58">
      <c r="A39" s="447" t="s">
        <v>175</v>
      </c>
      <c r="B39" s="282" t="s">
        <v>168</v>
      </c>
      <c r="C39" s="282">
        <f>C31+1</f>
        <v>444</v>
      </c>
      <c r="D39" s="282" t="s">
        <v>169</v>
      </c>
      <c r="E39" s="69" t="s">
        <v>170</v>
      </c>
      <c r="F39" s="70">
        <f>F31+7</f>
        <v>45592</v>
      </c>
      <c r="G39" s="71">
        <f t="shared" ref="G39:G45" si="4">F39+1</f>
        <v>45593</v>
      </c>
      <c r="H39" s="72">
        <f>F39+4</f>
        <v>45596</v>
      </c>
      <c r="I39" s="1677" t="s">
        <v>777</v>
      </c>
      <c r="J39" s="1535"/>
      <c r="K39" s="1514">
        <f>K31+1</f>
        <v>443</v>
      </c>
      <c r="L39" s="1517" t="s">
        <v>173</v>
      </c>
      <c r="M39" s="1681">
        <f>SUM(M31+7)</f>
        <v>45604</v>
      </c>
      <c r="N39" s="1681">
        <f>M39+1</f>
        <v>45605</v>
      </c>
      <c r="O39" s="1681">
        <f>M39+50</f>
        <v>45654</v>
      </c>
      <c r="P39" s="1073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</row>
    <row r="40" spans="1:58">
      <c r="A40" s="448" t="s">
        <v>175</v>
      </c>
      <c r="B40" s="331" t="s">
        <v>168</v>
      </c>
      <c r="C40" s="331">
        <f>C32+1</f>
        <v>444</v>
      </c>
      <c r="D40" s="331" t="s">
        <v>169</v>
      </c>
      <c r="E40" s="77" t="s">
        <v>176</v>
      </c>
      <c r="F40" s="78">
        <f>F32+7</f>
        <v>45595</v>
      </c>
      <c r="G40" s="79">
        <f t="shared" si="4"/>
        <v>45596</v>
      </c>
      <c r="H40" s="80">
        <f>F40+1</f>
        <v>45596</v>
      </c>
      <c r="I40" s="1678"/>
      <c r="J40" s="1536"/>
      <c r="K40" s="1515"/>
      <c r="L40" s="1518"/>
      <c r="M40" s="1682"/>
      <c r="N40" s="1682"/>
      <c r="O40" s="1682"/>
      <c r="P40" s="1074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</row>
    <row r="41" spans="1:58">
      <c r="A41" s="449" t="s">
        <v>215</v>
      </c>
      <c r="B41" s="439" t="s">
        <v>178</v>
      </c>
      <c r="C41" s="439">
        <f>C33+1</f>
        <v>441</v>
      </c>
      <c r="D41" s="439" t="s">
        <v>179</v>
      </c>
      <c r="E41" s="88" t="s">
        <v>180</v>
      </c>
      <c r="F41" s="89">
        <f>F33+7</f>
        <v>45592</v>
      </c>
      <c r="G41" s="90">
        <f t="shared" si="4"/>
        <v>45593</v>
      </c>
      <c r="H41" s="91">
        <f>F41+4</f>
        <v>45596</v>
      </c>
      <c r="I41" s="1678"/>
      <c r="J41" s="1536"/>
      <c r="K41" s="1515"/>
      <c r="L41" s="1518"/>
      <c r="M41" s="1682"/>
      <c r="N41" s="1682"/>
      <c r="O41" s="1682"/>
      <c r="P41" s="1074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</row>
    <row r="42" spans="1:58">
      <c r="A42" s="494" t="s">
        <v>614</v>
      </c>
      <c r="B42" s="393" t="s">
        <v>182</v>
      </c>
      <c r="C42" s="393">
        <f>C34+1</f>
        <v>442</v>
      </c>
      <c r="D42" s="393" t="s">
        <v>179</v>
      </c>
      <c r="E42" s="333" t="s">
        <v>180</v>
      </c>
      <c r="F42" s="334">
        <f>F34+7</f>
        <v>45593</v>
      </c>
      <c r="G42" s="335">
        <f t="shared" si="4"/>
        <v>45594</v>
      </c>
      <c r="H42" s="336">
        <f>F42+2</f>
        <v>45595</v>
      </c>
      <c r="I42" s="1678"/>
      <c r="J42" s="1536"/>
      <c r="K42" s="1515"/>
      <c r="L42" s="1518"/>
      <c r="M42" s="1682"/>
      <c r="N42" s="1682"/>
      <c r="O42" s="1682"/>
      <c r="P42" s="1074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</row>
    <row r="43" spans="1:58">
      <c r="A43" s="449" t="s">
        <v>217</v>
      </c>
      <c r="B43" s="439" t="s">
        <v>184</v>
      </c>
      <c r="C43" s="439">
        <f>C35+1</f>
        <v>444</v>
      </c>
      <c r="D43" s="439" t="s">
        <v>179</v>
      </c>
      <c r="E43" s="88" t="s">
        <v>180</v>
      </c>
      <c r="F43" s="89">
        <f>F35+7</f>
        <v>45597</v>
      </c>
      <c r="G43" s="90">
        <f t="shared" si="4"/>
        <v>45598</v>
      </c>
      <c r="H43" s="89">
        <f>F43+2</f>
        <v>45599</v>
      </c>
      <c r="I43" s="1678"/>
      <c r="J43" s="1536"/>
      <c r="K43" s="1515"/>
      <c r="L43" s="1518"/>
      <c r="M43" s="1682"/>
      <c r="N43" s="1682"/>
      <c r="O43" s="1682"/>
      <c r="P43" s="1074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</row>
    <row r="44" spans="1:58">
      <c r="A44" s="450" t="s">
        <v>615</v>
      </c>
      <c r="B44" s="393" t="s">
        <v>186</v>
      </c>
      <c r="C44" s="393">
        <f>C36+1</f>
        <v>444</v>
      </c>
      <c r="D44" s="393" t="s">
        <v>169</v>
      </c>
      <c r="E44" s="333" t="s">
        <v>187</v>
      </c>
      <c r="F44" s="334">
        <f>F36+7</f>
        <v>45593</v>
      </c>
      <c r="G44" s="335">
        <f t="shared" si="4"/>
        <v>45594</v>
      </c>
      <c r="H44" s="336">
        <f>F44+1</f>
        <v>45594</v>
      </c>
      <c r="I44" s="1678"/>
      <c r="J44" s="1536"/>
      <c r="K44" s="1515"/>
      <c r="L44" s="1518"/>
      <c r="M44" s="1682"/>
      <c r="N44" s="1682"/>
      <c r="O44" s="1682"/>
      <c r="P44" s="1074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</row>
    <row r="45" spans="1:58">
      <c r="A45" s="451" t="s">
        <v>215</v>
      </c>
      <c r="B45" s="393" t="s">
        <v>178</v>
      </c>
      <c r="C45" s="393">
        <f>C37+1</f>
        <v>441</v>
      </c>
      <c r="D45" s="393" t="s">
        <v>179</v>
      </c>
      <c r="E45" s="479" t="s">
        <v>187</v>
      </c>
      <c r="F45" s="480">
        <f>F37+7</f>
        <v>45595</v>
      </c>
      <c r="G45" s="481">
        <f t="shared" si="4"/>
        <v>45596</v>
      </c>
      <c r="H45" s="639">
        <f>F45+1</f>
        <v>45596</v>
      </c>
      <c r="I45" s="1679"/>
      <c r="J45" s="1537"/>
      <c r="K45" s="1680"/>
      <c r="L45" s="1746"/>
      <c r="M45" s="1683"/>
      <c r="N45" s="1683"/>
      <c r="O45" s="1683"/>
      <c r="P45" s="1075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</row>
    <row r="46" spans="1:58">
      <c r="A46" s="62"/>
      <c r="B46" s="39"/>
      <c r="C46" s="39"/>
      <c r="D46" s="40"/>
      <c r="E46" s="40"/>
      <c r="F46" s="39"/>
      <c r="G46" s="39"/>
      <c r="H46" s="39"/>
      <c r="I46" s="38"/>
      <c r="J46" s="63"/>
      <c r="K46" s="63"/>
      <c r="L46" s="63"/>
      <c r="M46" s="64"/>
      <c r="N46" s="64"/>
      <c r="O46" s="64"/>
      <c r="P46" s="61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</row>
    <row r="47" spans="1:58">
      <c r="A47" s="447" t="s">
        <v>188</v>
      </c>
      <c r="B47" s="282" t="s">
        <v>168</v>
      </c>
      <c r="C47" s="282">
        <f>C39+1</f>
        <v>445</v>
      </c>
      <c r="D47" s="282" t="s">
        <v>169</v>
      </c>
      <c r="E47" s="69" t="s">
        <v>170</v>
      </c>
      <c r="F47" s="70">
        <f>F39+7</f>
        <v>45599</v>
      </c>
      <c r="G47" s="71">
        <f t="shared" ref="G47:G53" si="5">F47+1</f>
        <v>45600</v>
      </c>
      <c r="H47" s="72">
        <f>F47+4</f>
        <v>45603</v>
      </c>
      <c r="I47" s="1677" t="s">
        <v>778</v>
      </c>
      <c r="J47" s="1535"/>
      <c r="K47" s="1514">
        <f>K39+1</f>
        <v>444</v>
      </c>
      <c r="L47" s="1514" t="s">
        <v>173</v>
      </c>
      <c r="M47" s="1681">
        <f>SUM(M39+7)</f>
        <v>45611</v>
      </c>
      <c r="N47" s="1681">
        <f>M47+1</f>
        <v>45612</v>
      </c>
      <c r="O47" s="1681">
        <f>M47+50</f>
        <v>45661</v>
      </c>
      <c r="P47" s="1073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</row>
    <row r="48" spans="1:58">
      <c r="A48" s="448" t="s">
        <v>188</v>
      </c>
      <c r="B48" s="331" t="s">
        <v>168</v>
      </c>
      <c r="C48" s="331">
        <f>C40+1</f>
        <v>445</v>
      </c>
      <c r="D48" s="331" t="s">
        <v>169</v>
      </c>
      <c r="E48" s="77" t="s">
        <v>176</v>
      </c>
      <c r="F48" s="78">
        <f>F40+7</f>
        <v>45602</v>
      </c>
      <c r="G48" s="79">
        <f t="shared" si="5"/>
        <v>45603</v>
      </c>
      <c r="H48" s="80">
        <f>F48+1</f>
        <v>45603</v>
      </c>
      <c r="I48" s="1678"/>
      <c r="J48" s="1536"/>
      <c r="K48" s="1515"/>
      <c r="L48" s="1515"/>
      <c r="M48" s="1682"/>
      <c r="N48" s="1682"/>
      <c r="O48" s="1682"/>
      <c r="P48" s="1074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</row>
    <row r="49" spans="1:58">
      <c r="A49" s="449" t="s">
        <v>221</v>
      </c>
      <c r="B49" s="439" t="s">
        <v>178</v>
      </c>
      <c r="C49" s="439">
        <f>C41+1</f>
        <v>442</v>
      </c>
      <c r="D49" s="439" t="s">
        <v>179</v>
      </c>
      <c r="E49" s="88" t="s">
        <v>180</v>
      </c>
      <c r="F49" s="89">
        <f>F41+7</f>
        <v>45599</v>
      </c>
      <c r="G49" s="90">
        <f t="shared" si="5"/>
        <v>45600</v>
      </c>
      <c r="H49" s="91">
        <f>F49+4</f>
        <v>45603</v>
      </c>
      <c r="I49" s="1678"/>
      <c r="J49" s="1536"/>
      <c r="K49" s="1515"/>
      <c r="L49" s="1515"/>
      <c r="M49" s="1682"/>
      <c r="N49" s="1682"/>
      <c r="O49" s="1682"/>
      <c r="P49" s="1074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</row>
    <row r="50" spans="1:58">
      <c r="A50" s="494" t="s">
        <v>617</v>
      </c>
      <c r="B50" s="393" t="s">
        <v>182</v>
      </c>
      <c r="C50" s="393">
        <f>C42+1</f>
        <v>443</v>
      </c>
      <c r="D50" s="393" t="s">
        <v>179</v>
      </c>
      <c r="E50" s="333" t="s">
        <v>180</v>
      </c>
      <c r="F50" s="334">
        <f>F42+7</f>
        <v>45600</v>
      </c>
      <c r="G50" s="335">
        <f t="shared" si="5"/>
        <v>45601</v>
      </c>
      <c r="H50" s="336">
        <f>F50+2</f>
        <v>45602</v>
      </c>
      <c r="I50" s="1678"/>
      <c r="J50" s="1536"/>
      <c r="K50" s="1515"/>
      <c r="L50" s="1515"/>
      <c r="M50" s="1682"/>
      <c r="N50" s="1682"/>
      <c r="O50" s="1682"/>
      <c r="P50" s="1074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</row>
    <row r="51" spans="1:58">
      <c r="A51" s="449" t="s">
        <v>230</v>
      </c>
      <c r="B51" s="439" t="s">
        <v>184</v>
      </c>
      <c r="C51" s="439">
        <f>C43+1</f>
        <v>445</v>
      </c>
      <c r="D51" s="439" t="s">
        <v>169</v>
      </c>
      <c r="E51" s="88" t="s">
        <v>180</v>
      </c>
      <c r="F51" s="89">
        <f>F43+7</f>
        <v>45604</v>
      </c>
      <c r="G51" s="90">
        <f>F51+1</f>
        <v>45605</v>
      </c>
      <c r="H51" s="89">
        <f>F51+2</f>
        <v>45606</v>
      </c>
      <c r="I51" s="1678"/>
      <c r="J51" s="1536"/>
      <c r="K51" s="1515"/>
      <c r="L51" s="1515"/>
      <c r="M51" s="1682"/>
      <c r="N51" s="1682"/>
      <c r="O51" s="1682"/>
      <c r="P51" s="1074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</row>
    <row r="52" spans="1:58">
      <c r="A52" s="450" t="s">
        <v>185</v>
      </c>
      <c r="B52" s="393" t="s">
        <v>186</v>
      </c>
      <c r="C52" s="393">
        <f>C44+1</f>
        <v>445</v>
      </c>
      <c r="D52" s="393" t="s">
        <v>169</v>
      </c>
      <c r="E52" s="333" t="s">
        <v>187</v>
      </c>
      <c r="F52" s="334">
        <f>F44+7</f>
        <v>45600</v>
      </c>
      <c r="G52" s="335">
        <f t="shared" si="5"/>
        <v>45601</v>
      </c>
      <c r="H52" s="336">
        <f>F52+1</f>
        <v>45601</v>
      </c>
      <c r="I52" s="1678"/>
      <c r="J52" s="1536"/>
      <c r="K52" s="1515"/>
      <c r="L52" s="1515"/>
      <c r="M52" s="1682"/>
      <c r="N52" s="1682"/>
      <c r="O52" s="1682"/>
      <c r="P52" s="1074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</row>
    <row r="53" spans="1:58">
      <c r="A53" s="451" t="s">
        <v>221</v>
      </c>
      <c r="B53" s="393" t="s">
        <v>178</v>
      </c>
      <c r="C53" s="393">
        <f>C45+1</f>
        <v>442</v>
      </c>
      <c r="D53" s="393" t="s">
        <v>179</v>
      </c>
      <c r="E53" s="492" t="s">
        <v>187</v>
      </c>
      <c r="F53" s="480">
        <f>F45+7</f>
        <v>45602</v>
      </c>
      <c r="G53" s="481">
        <f t="shared" si="5"/>
        <v>45603</v>
      </c>
      <c r="H53" s="639">
        <f>F53+1</f>
        <v>45603</v>
      </c>
      <c r="I53" s="1679"/>
      <c r="J53" s="1537"/>
      <c r="K53" s="1680"/>
      <c r="L53" s="1680"/>
      <c r="M53" s="1683"/>
      <c r="N53" s="1683"/>
      <c r="O53" s="1683"/>
      <c r="P53" s="1075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</row>
    <row r="54" spans="1:58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3"/>
      <c r="N54" s="63"/>
      <c r="O54" s="63"/>
      <c r="P54" s="6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</row>
    <row r="55" spans="1:58">
      <c r="A55" s="447" t="s">
        <v>194</v>
      </c>
      <c r="B55" s="282" t="s">
        <v>168</v>
      </c>
      <c r="C55" s="282">
        <f>C47+1</f>
        <v>446</v>
      </c>
      <c r="D55" s="282" t="s">
        <v>169</v>
      </c>
      <c r="E55" s="69" t="s">
        <v>170</v>
      </c>
      <c r="F55" s="70">
        <f>F47+7</f>
        <v>45606</v>
      </c>
      <c r="G55" s="71">
        <f>F55+1</f>
        <v>45607</v>
      </c>
      <c r="H55" s="72">
        <f>F55+4</f>
        <v>45610</v>
      </c>
      <c r="I55" s="1677" t="s">
        <v>779</v>
      </c>
      <c r="J55" s="1535"/>
      <c r="K55" s="1514">
        <f>K47+1</f>
        <v>445</v>
      </c>
      <c r="L55" s="1514" t="s">
        <v>173</v>
      </c>
      <c r="M55" s="1681">
        <f>SUM(M47+7)</f>
        <v>45618</v>
      </c>
      <c r="N55" s="1681">
        <f>M55+1</f>
        <v>45619</v>
      </c>
      <c r="O55" s="1681">
        <f>M55+50</f>
        <v>45668</v>
      </c>
      <c r="P55" s="1073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</row>
    <row r="56" spans="1:58">
      <c r="A56" s="448" t="s">
        <v>194</v>
      </c>
      <c r="B56" s="780" t="s">
        <v>168</v>
      </c>
      <c r="C56" s="780">
        <f>C48+1</f>
        <v>446</v>
      </c>
      <c r="D56" s="780" t="s">
        <v>169</v>
      </c>
      <c r="E56" s="781" t="s">
        <v>176</v>
      </c>
      <c r="F56" s="78">
        <f>F48+7</f>
        <v>45609</v>
      </c>
      <c r="G56" s="79">
        <f>F56</f>
        <v>45609</v>
      </c>
      <c r="H56" s="80">
        <f>F56+1</f>
        <v>45610</v>
      </c>
      <c r="I56" s="1678"/>
      <c r="J56" s="1536"/>
      <c r="K56" s="1515"/>
      <c r="L56" s="1515"/>
      <c r="M56" s="1682"/>
      <c r="N56" s="1682"/>
      <c r="O56" s="1682"/>
      <c r="P56" s="1074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</row>
    <row r="57" spans="1:58">
      <c r="A57" s="449" t="s">
        <v>589</v>
      </c>
      <c r="B57" s="439" t="s">
        <v>178</v>
      </c>
      <c r="C57" s="439">
        <f>C49+1</f>
        <v>443</v>
      </c>
      <c r="D57" s="439" t="s">
        <v>179</v>
      </c>
      <c r="E57" s="88" t="s">
        <v>180</v>
      </c>
      <c r="F57" s="89">
        <f>F49+7</f>
        <v>45606</v>
      </c>
      <c r="G57" s="90">
        <f>F57+1</f>
        <v>45607</v>
      </c>
      <c r="H57" s="91">
        <f>F57+4</f>
        <v>45610</v>
      </c>
      <c r="I57" s="1678"/>
      <c r="J57" s="1536"/>
      <c r="K57" s="1515"/>
      <c r="L57" s="1515"/>
      <c r="M57" s="1682"/>
      <c r="N57" s="1682"/>
      <c r="O57" s="1682"/>
      <c r="P57" s="1074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</row>
    <row r="58" spans="1:58">
      <c r="A58" s="494" t="s">
        <v>619</v>
      </c>
      <c r="B58" s="393" t="s">
        <v>182</v>
      </c>
      <c r="C58" s="393">
        <f>C50+1</f>
        <v>444</v>
      </c>
      <c r="D58" s="393" t="s">
        <v>179</v>
      </c>
      <c r="E58" s="333" t="s">
        <v>180</v>
      </c>
      <c r="F58" s="334">
        <f>F50+7</f>
        <v>45607</v>
      </c>
      <c r="G58" s="335">
        <f>F58+1</f>
        <v>45608</v>
      </c>
      <c r="H58" s="336">
        <f>F58+2</f>
        <v>45609</v>
      </c>
      <c r="I58" s="1678"/>
      <c r="J58" s="1536"/>
      <c r="K58" s="1515"/>
      <c r="L58" s="1515"/>
      <c r="M58" s="1682"/>
      <c r="N58" s="1682"/>
      <c r="O58" s="1682"/>
      <c r="P58" s="1074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</row>
    <row r="59" spans="1:58">
      <c r="A59" s="449" t="s">
        <v>198</v>
      </c>
      <c r="B59" s="439" t="s">
        <v>184</v>
      </c>
      <c r="C59" s="439">
        <f>C51+1</f>
        <v>446</v>
      </c>
      <c r="D59" s="439" t="s">
        <v>169</v>
      </c>
      <c r="E59" s="88" t="s">
        <v>180</v>
      </c>
      <c r="F59" s="89">
        <f>F51+7</f>
        <v>45611</v>
      </c>
      <c r="G59" s="90">
        <f>F59+1</f>
        <v>45612</v>
      </c>
      <c r="H59" s="89">
        <f>F59+2</f>
        <v>45613</v>
      </c>
      <c r="I59" s="1678"/>
      <c r="J59" s="1536"/>
      <c r="K59" s="1515"/>
      <c r="L59" s="1515"/>
      <c r="M59" s="1682"/>
      <c r="N59" s="1682"/>
      <c r="O59" s="1682"/>
      <c r="P59" s="1074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</row>
    <row r="60" spans="1:58">
      <c r="A60" s="450" t="s">
        <v>620</v>
      </c>
      <c r="B60" s="393" t="s">
        <v>186</v>
      </c>
      <c r="C60" s="393">
        <f>C52+1</f>
        <v>446</v>
      </c>
      <c r="D60" s="393" t="s">
        <v>169</v>
      </c>
      <c r="E60" s="333" t="s">
        <v>187</v>
      </c>
      <c r="F60" s="334">
        <f>F52+7</f>
        <v>45607</v>
      </c>
      <c r="G60" s="335">
        <f>F60</f>
        <v>45607</v>
      </c>
      <c r="H60" s="336">
        <f>F60+1</f>
        <v>45608</v>
      </c>
      <c r="I60" s="1678"/>
      <c r="J60" s="1536"/>
      <c r="K60" s="1515"/>
      <c r="L60" s="1515"/>
      <c r="M60" s="1682"/>
      <c r="N60" s="1682"/>
      <c r="O60" s="1682"/>
      <c r="P60" s="1074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</row>
    <row r="61" spans="1:58">
      <c r="A61" s="451" t="s">
        <v>589</v>
      </c>
      <c r="B61" s="393" t="s">
        <v>178</v>
      </c>
      <c r="C61" s="393">
        <f>C53+1</f>
        <v>443</v>
      </c>
      <c r="D61" s="393" t="s">
        <v>179</v>
      </c>
      <c r="E61" s="492" t="s">
        <v>187</v>
      </c>
      <c r="F61" s="480">
        <f>F53+7</f>
        <v>45609</v>
      </c>
      <c r="G61" s="481">
        <f t="shared" ref="G61" si="6">F61+1</f>
        <v>45610</v>
      </c>
      <c r="H61" s="639">
        <f>F61</f>
        <v>45609</v>
      </c>
      <c r="I61" s="1679"/>
      <c r="J61" s="1537"/>
      <c r="K61" s="1680"/>
      <c r="L61" s="1680"/>
      <c r="M61" s="1683"/>
      <c r="N61" s="1683"/>
      <c r="O61" s="1683"/>
      <c r="P61" s="1075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</row>
    <row r="62" spans="1:58">
      <c r="A62" s="62"/>
      <c r="B62" s="39"/>
      <c r="C62" s="39"/>
      <c r="D62" s="40"/>
      <c r="E62" s="40"/>
      <c r="F62" s="39"/>
      <c r="G62" s="39"/>
      <c r="H62" s="39"/>
      <c r="I62" s="63"/>
      <c r="J62" s="63"/>
      <c r="K62" s="63"/>
      <c r="L62" s="63"/>
      <c r="M62" s="65"/>
      <c r="N62" s="64"/>
      <c r="O62" s="64"/>
      <c r="P62" s="61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</row>
    <row r="63" spans="1:58">
      <c r="A63" s="447" t="s">
        <v>202</v>
      </c>
      <c r="B63" s="282" t="s">
        <v>168</v>
      </c>
      <c r="C63" s="282">
        <f>C55+1</f>
        <v>447</v>
      </c>
      <c r="D63" s="282" t="s">
        <v>169</v>
      </c>
      <c r="E63" s="69" t="s">
        <v>170</v>
      </c>
      <c r="F63" s="70">
        <f>F55+7</f>
        <v>45613</v>
      </c>
      <c r="G63" s="71">
        <f>F63+1</f>
        <v>45614</v>
      </c>
      <c r="H63" s="72">
        <f>F63+4</f>
        <v>45617</v>
      </c>
      <c r="I63" s="1677" t="s">
        <v>780</v>
      </c>
      <c r="J63" s="1535"/>
      <c r="K63" s="1514">
        <f>K55+1</f>
        <v>446</v>
      </c>
      <c r="L63" s="1514" t="s">
        <v>173</v>
      </c>
      <c r="M63" s="1681">
        <f>SUM(M55+7)</f>
        <v>45625</v>
      </c>
      <c r="N63" s="1681">
        <f>M63+1</f>
        <v>45626</v>
      </c>
      <c r="O63" s="1681">
        <f>M63+50</f>
        <v>45675</v>
      </c>
      <c r="P63" s="1073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</row>
    <row r="64" spans="1:58">
      <c r="A64" s="448" t="s">
        <v>202</v>
      </c>
      <c r="B64" s="331" t="s">
        <v>168</v>
      </c>
      <c r="C64" s="331">
        <f>C56+1</f>
        <v>447</v>
      </c>
      <c r="D64" s="331" t="s">
        <v>169</v>
      </c>
      <c r="E64" s="77" t="s">
        <v>176</v>
      </c>
      <c r="F64" s="78">
        <f>F56+7</f>
        <v>45616</v>
      </c>
      <c r="G64" s="79">
        <f>F64</f>
        <v>45616</v>
      </c>
      <c r="H64" s="80">
        <f>F64+1</f>
        <v>45617</v>
      </c>
      <c r="I64" s="1678"/>
      <c r="J64" s="1536"/>
      <c r="K64" s="1515"/>
      <c r="L64" s="1515"/>
      <c r="M64" s="1682"/>
      <c r="N64" s="1682"/>
      <c r="O64" s="1682"/>
      <c r="P64" s="1074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</row>
    <row r="65" spans="1:58">
      <c r="A65" s="449" t="s">
        <v>228</v>
      </c>
      <c r="B65" s="439" t="s">
        <v>178</v>
      </c>
      <c r="C65" s="439">
        <f>C57+1</f>
        <v>444</v>
      </c>
      <c r="D65" s="439" t="s">
        <v>179</v>
      </c>
      <c r="E65" s="88" t="s">
        <v>180</v>
      </c>
      <c r="F65" s="89">
        <f>F57+7</f>
        <v>45613</v>
      </c>
      <c r="G65" s="90">
        <f>F65+1</f>
        <v>45614</v>
      </c>
      <c r="H65" s="91">
        <f>F65+4</f>
        <v>45617</v>
      </c>
      <c r="I65" s="1678"/>
      <c r="J65" s="1536"/>
      <c r="K65" s="1515"/>
      <c r="L65" s="1515"/>
      <c r="M65" s="1682"/>
      <c r="N65" s="1682"/>
      <c r="O65" s="1682"/>
      <c r="P65" s="1074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</row>
    <row r="66" spans="1:58">
      <c r="A66" s="494" t="s">
        <v>229</v>
      </c>
      <c r="B66" s="393" t="s">
        <v>182</v>
      </c>
      <c r="C66" s="393">
        <f>C58+1</f>
        <v>445</v>
      </c>
      <c r="D66" s="393" t="s">
        <v>179</v>
      </c>
      <c r="E66" s="333" t="s">
        <v>180</v>
      </c>
      <c r="F66" s="334">
        <f>F58+7</f>
        <v>45614</v>
      </c>
      <c r="G66" s="335">
        <f>F66+1</f>
        <v>45615</v>
      </c>
      <c r="H66" s="336">
        <f>F66+2</f>
        <v>45616</v>
      </c>
      <c r="I66" s="1678"/>
      <c r="J66" s="1536"/>
      <c r="K66" s="1515"/>
      <c r="L66" s="1515"/>
      <c r="M66" s="1682"/>
      <c r="N66" s="1682"/>
      <c r="O66" s="1682"/>
      <c r="P66" s="1074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</row>
    <row r="67" spans="1:58">
      <c r="A67" s="449" t="s">
        <v>213</v>
      </c>
      <c r="B67" s="439" t="s">
        <v>184</v>
      </c>
      <c r="C67" s="439">
        <f>C59+1</f>
        <v>447</v>
      </c>
      <c r="D67" s="439" t="s">
        <v>169</v>
      </c>
      <c r="E67" s="88" t="s">
        <v>180</v>
      </c>
      <c r="F67" s="89">
        <f>F59+7</f>
        <v>45618</v>
      </c>
      <c r="G67" s="90">
        <f>F67+1</f>
        <v>45619</v>
      </c>
      <c r="H67" s="89">
        <f>F67+2</f>
        <v>45620</v>
      </c>
      <c r="I67" s="1678"/>
      <c r="J67" s="1536"/>
      <c r="K67" s="1515"/>
      <c r="L67" s="1515"/>
      <c r="M67" s="1682"/>
      <c r="N67" s="1682"/>
      <c r="O67" s="1682"/>
      <c r="P67" s="1074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</row>
    <row r="68" spans="1:58">
      <c r="A68" s="450" t="s">
        <v>199</v>
      </c>
      <c r="B68" s="393" t="s">
        <v>186</v>
      </c>
      <c r="C68" s="393">
        <f>C60+1</f>
        <v>447</v>
      </c>
      <c r="D68" s="393" t="s">
        <v>169</v>
      </c>
      <c r="E68" s="333" t="s">
        <v>187</v>
      </c>
      <c r="F68" s="334">
        <f>F60+7</f>
        <v>45614</v>
      </c>
      <c r="G68" s="335">
        <f>F68</f>
        <v>45614</v>
      </c>
      <c r="H68" s="336">
        <f>F68+1</f>
        <v>45615</v>
      </c>
      <c r="I68" s="1678"/>
      <c r="J68" s="1536"/>
      <c r="K68" s="1515"/>
      <c r="L68" s="1515"/>
      <c r="M68" s="1682"/>
      <c r="N68" s="1682"/>
      <c r="O68" s="1682"/>
      <c r="P68" s="1074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</row>
    <row r="69" spans="1:58">
      <c r="A69" s="451" t="s">
        <v>228</v>
      </c>
      <c r="B69" s="393" t="s">
        <v>178</v>
      </c>
      <c r="C69" s="393">
        <f>C61+1</f>
        <v>444</v>
      </c>
      <c r="D69" s="393" t="s">
        <v>179</v>
      </c>
      <c r="E69" s="492" t="s">
        <v>187</v>
      </c>
      <c r="F69" s="480">
        <f>F61+7</f>
        <v>45616</v>
      </c>
      <c r="G69" s="481">
        <f t="shared" ref="G69" si="7">F69+1</f>
        <v>45617</v>
      </c>
      <c r="H69" s="639">
        <f>F69</f>
        <v>45616</v>
      </c>
      <c r="I69" s="1679"/>
      <c r="J69" s="1537"/>
      <c r="K69" s="1680"/>
      <c r="L69" s="1680"/>
      <c r="M69" s="1683"/>
      <c r="N69" s="1683"/>
      <c r="O69" s="1683"/>
      <c r="P69" s="1075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</row>
    <row r="70" spans="1:58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64"/>
      <c r="P70" s="61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</row>
    <row r="71" spans="1:58">
      <c r="A71" s="447" t="s">
        <v>207</v>
      </c>
      <c r="B71" s="282" t="s">
        <v>168</v>
      </c>
      <c r="C71" s="282">
        <f>C63+1</f>
        <v>448</v>
      </c>
      <c r="D71" s="282" t="s">
        <v>169</v>
      </c>
      <c r="E71" s="69" t="s">
        <v>170</v>
      </c>
      <c r="F71" s="70">
        <f>F63+7</f>
        <v>45620</v>
      </c>
      <c r="G71" s="71">
        <f>F71+1</f>
        <v>45621</v>
      </c>
      <c r="H71" s="72">
        <f>F71+4</f>
        <v>45624</v>
      </c>
      <c r="I71" s="1677" t="s">
        <v>781</v>
      </c>
      <c r="J71" s="1535"/>
      <c r="K71" s="1514">
        <f>K63+1</f>
        <v>447</v>
      </c>
      <c r="L71" s="1514" t="s">
        <v>173</v>
      </c>
      <c r="M71" s="1681">
        <f>SUM(M63+7)</f>
        <v>45632</v>
      </c>
      <c r="N71" s="1681">
        <f>M71+1</f>
        <v>45633</v>
      </c>
      <c r="O71" s="1681">
        <f>M71+50</f>
        <v>45682</v>
      </c>
      <c r="P71" s="1073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</row>
    <row r="72" spans="1:58">
      <c r="A72" s="448" t="s">
        <v>207</v>
      </c>
      <c r="B72" s="331" t="s">
        <v>168</v>
      </c>
      <c r="C72" s="331">
        <f>C64+1</f>
        <v>448</v>
      </c>
      <c r="D72" s="331" t="s">
        <v>169</v>
      </c>
      <c r="E72" s="77" t="s">
        <v>176</v>
      </c>
      <c r="F72" s="78">
        <f>F64+7</f>
        <v>45623</v>
      </c>
      <c r="G72" s="79">
        <f>F72</f>
        <v>45623</v>
      </c>
      <c r="H72" s="80">
        <f>F72+1</f>
        <v>45624</v>
      </c>
      <c r="I72" s="1678"/>
      <c r="J72" s="1536"/>
      <c r="K72" s="1515"/>
      <c r="L72" s="1515"/>
      <c r="M72" s="1682"/>
      <c r="N72" s="1682"/>
      <c r="O72" s="1682"/>
      <c r="P72" s="1074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</row>
    <row r="73" spans="1:58">
      <c r="A73" s="449" t="s">
        <v>177</v>
      </c>
      <c r="B73" s="439" t="s">
        <v>178</v>
      </c>
      <c r="C73" s="439">
        <f>C65+1</f>
        <v>445</v>
      </c>
      <c r="D73" s="439" t="s">
        <v>179</v>
      </c>
      <c r="E73" s="88" t="s">
        <v>180</v>
      </c>
      <c r="F73" s="89">
        <f>F65+7</f>
        <v>45620</v>
      </c>
      <c r="G73" s="90">
        <f>F73+1</f>
        <v>45621</v>
      </c>
      <c r="H73" s="91">
        <f>F73+4</f>
        <v>45624</v>
      </c>
      <c r="I73" s="1678"/>
      <c r="J73" s="1536"/>
      <c r="K73" s="1515"/>
      <c r="L73" s="1515"/>
      <c r="M73" s="1682"/>
      <c r="N73" s="1682"/>
      <c r="O73" s="1682"/>
      <c r="P73" s="1074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</row>
    <row r="74" spans="1:58">
      <c r="A74" s="494" t="s">
        <v>232</v>
      </c>
      <c r="B74" s="393" t="s">
        <v>182</v>
      </c>
      <c r="C74" s="393">
        <f>C66+1</f>
        <v>446</v>
      </c>
      <c r="D74" s="393" t="s">
        <v>179</v>
      </c>
      <c r="E74" s="333" t="s">
        <v>180</v>
      </c>
      <c r="F74" s="334">
        <f>F66+7</f>
        <v>45621</v>
      </c>
      <c r="G74" s="335">
        <f>F74+1</f>
        <v>45622</v>
      </c>
      <c r="H74" s="336">
        <f>F74+2</f>
        <v>45623</v>
      </c>
      <c r="I74" s="1678"/>
      <c r="J74" s="1536"/>
      <c r="K74" s="1515"/>
      <c r="L74" s="1515"/>
      <c r="M74" s="1682"/>
      <c r="N74" s="1682"/>
      <c r="O74" s="1682"/>
      <c r="P74" s="1074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</row>
    <row r="75" spans="1:58">
      <c r="A75" s="449" t="s">
        <v>219</v>
      </c>
      <c r="B75" s="439" t="s">
        <v>184</v>
      </c>
      <c r="C75" s="439">
        <f>C67+1</f>
        <v>448</v>
      </c>
      <c r="D75" s="439" t="s">
        <v>169</v>
      </c>
      <c r="E75" s="88" t="s">
        <v>180</v>
      </c>
      <c r="F75" s="89">
        <f>F67+7</f>
        <v>45625</v>
      </c>
      <c r="G75" s="90">
        <f>F75+1</f>
        <v>45626</v>
      </c>
      <c r="H75" s="89">
        <f>F75+2</f>
        <v>45627</v>
      </c>
      <c r="I75" s="1678"/>
      <c r="J75" s="1536"/>
      <c r="K75" s="1515"/>
      <c r="L75" s="1515"/>
      <c r="M75" s="1682"/>
      <c r="N75" s="1682"/>
      <c r="O75" s="1682"/>
      <c r="P75" s="1074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</row>
    <row r="76" spans="1:58">
      <c r="A76" s="450" t="s">
        <v>233</v>
      </c>
      <c r="B76" s="393" t="s">
        <v>186</v>
      </c>
      <c r="C76" s="393">
        <f>C68+1</f>
        <v>448</v>
      </c>
      <c r="D76" s="393" t="s">
        <v>169</v>
      </c>
      <c r="E76" s="333" t="s">
        <v>187</v>
      </c>
      <c r="F76" s="334">
        <f>F68+7</f>
        <v>45621</v>
      </c>
      <c r="G76" s="335">
        <f>F76</f>
        <v>45621</v>
      </c>
      <c r="H76" s="336">
        <f>F76+1</f>
        <v>45622</v>
      </c>
      <c r="I76" s="1678"/>
      <c r="J76" s="1536"/>
      <c r="K76" s="1515"/>
      <c r="L76" s="1515"/>
      <c r="M76" s="1682"/>
      <c r="N76" s="1682"/>
      <c r="O76" s="1682"/>
      <c r="P76" s="1074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</row>
    <row r="77" spans="1:58">
      <c r="A77" s="451" t="s">
        <v>177</v>
      </c>
      <c r="B77" s="393" t="s">
        <v>178</v>
      </c>
      <c r="C77" s="393">
        <f>C69+1</f>
        <v>445</v>
      </c>
      <c r="D77" s="393" t="s">
        <v>179</v>
      </c>
      <c r="E77" s="492" t="s">
        <v>187</v>
      </c>
      <c r="F77" s="480">
        <f>F69+7</f>
        <v>45623</v>
      </c>
      <c r="G77" s="481">
        <f>F77</f>
        <v>45623</v>
      </c>
      <c r="H77" s="639">
        <f>F77</f>
        <v>45623</v>
      </c>
      <c r="I77" s="1679"/>
      <c r="J77" s="1537"/>
      <c r="K77" s="1680"/>
      <c r="L77" s="1680"/>
      <c r="M77" s="1683"/>
      <c r="N77" s="1683"/>
      <c r="O77" s="1683"/>
      <c r="P77" s="1075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</row>
    <row r="78" spans="1:58">
      <c r="A78" s="13" t="s">
        <v>234</v>
      </c>
      <c r="B78" s="14"/>
      <c r="C78" s="14"/>
      <c r="D78" s="14"/>
      <c r="E78" s="15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</row>
    <row r="79" spans="1:58">
      <c r="A79" s="1"/>
      <c r="B79" s="1"/>
      <c r="C79" s="1"/>
      <c r="D79" s="5"/>
      <c r="E79" s="16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</row>
    <row r="80" spans="1:58">
      <c r="A80" s="1105" t="s">
        <v>235</v>
      </c>
      <c r="B80" s="1106"/>
      <c r="C80" s="1106"/>
      <c r="D80" s="1106"/>
      <c r="E80" s="1106"/>
      <c r="F80" s="1107"/>
      <c r="G80" s="1350" t="s">
        <v>236</v>
      </c>
      <c r="H80" s="1350"/>
      <c r="I80" s="1350"/>
      <c r="J80" s="1350"/>
      <c r="K80" s="1350"/>
      <c r="L80" s="1350"/>
      <c r="M80" s="1350"/>
      <c r="N80" s="1350"/>
      <c r="O80" s="1350"/>
      <c r="P80" s="1350"/>
    </row>
    <row r="81" spans="1:58" ht="15" customHeight="1">
      <c r="A81" s="1088"/>
      <c r="B81" s="1089"/>
      <c r="C81" s="1089"/>
      <c r="D81" s="1089"/>
      <c r="E81" s="1089"/>
      <c r="F81" s="1090"/>
      <c r="G81" s="1675"/>
      <c r="H81" s="1675"/>
      <c r="I81" s="1675"/>
      <c r="J81" s="1675"/>
      <c r="K81" s="1675"/>
      <c r="L81" s="1675"/>
      <c r="M81" s="1675"/>
      <c r="N81" s="1675"/>
      <c r="O81" s="1675"/>
      <c r="P81" s="1675"/>
    </row>
    <row r="82" spans="1:58">
      <c r="A82" s="1088"/>
      <c r="B82" s="1089"/>
      <c r="C82" s="1089"/>
      <c r="D82" s="1089"/>
      <c r="E82" s="1089"/>
      <c r="F82" s="1090"/>
      <c r="G82" s="1350"/>
      <c r="H82" s="1350"/>
      <c r="I82" s="1350"/>
      <c r="J82" s="1350"/>
      <c r="K82" s="1350"/>
      <c r="L82" s="1350"/>
      <c r="M82" s="1350"/>
      <c r="N82" s="1350"/>
      <c r="O82" s="1350"/>
      <c r="P82" s="1350"/>
    </row>
    <row r="83" spans="1:58" ht="15" customHeight="1">
      <c r="A83" s="1088"/>
      <c r="B83" s="1089"/>
      <c r="C83" s="1089"/>
      <c r="D83" s="1089"/>
      <c r="E83" s="1089"/>
      <c r="F83" s="1090"/>
      <c r="G83" s="1675"/>
      <c r="H83" s="1675"/>
      <c r="I83" s="1675"/>
      <c r="J83" s="1675"/>
      <c r="K83" s="1675"/>
      <c r="L83" s="1675"/>
      <c r="M83" s="1675"/>
      <c r="N83" s="1675"/>
      <c r="O83" s="1675"/>
      <c r="P83" s="1675"/>
    </row>
    <row r="84" spans="1:58">
      <c r="A84" s="1"/>
      <c r="B84" s="1"/>
      <c r="C84" s="1"/>
      <c r="D84" s="5"/>
      <c r="E84" s="5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</row>
    <row r="85" spans="1:58">
      <c r="A85" s="52"/>
      <c r="B85" s="52"/>
      <c r="C85" s="52"/>
      <c r="D85" s="53"/>
      <c r="E85" s="53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</row>
    <row r="86" spans="1:58" ht="15.75">
      <c r="A86" s="54" t="s">
        <v>242</v>
      </c>
      <c r="B86" s="55"/>
      <c r="C86" s="55"/>
      <c r="D86" s="56"/>
      <c r="E86" s="53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</row>
    <row r="87" spans="1:58" ht="15.75">
      <c r="A87" s="57" t="s">
        <v>243</v>
      </c>
      <c r="B87" s="58"/>
      <c r="C87" s="58"/>
      <c r="D87" s="59"/>
      <c r="E87" s="53"/>
      <c r="F87" s="57"/>
      <c r="G87" s="58"/>
      <c r="H87" s="57" t="s">
        <v>244</v>
      </c>
      <c r="I87" s="58"/>
      <c r="J87" s="58"/>
      <c r="K87" s="58"/>
      <c r="L87" s="58"/>
      <c r="M87" s="58"/>
      <c r="N87" s="58"/>
      <c r="O87" s="58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</row>
    <row r="88" spans="1:58" ht="15.75">
      <c r="A88" s="57" t="s">
        <v>245</v>
      </c>
      <c r="B88" s="58"/>
      <c r="C88" s="58"/>
      <c r="D88" s="59"/>
      <c r="E88" s="53"/>
      <c r="F88" s="57"/>
      <c r="G88" s="58"/>
      <c r="H88" s="57" t="s">
        <v>246</v>
      </c>
      <c r="I88" s="58"/>
      <c r="J88" s="58"/>
      <c r="K88" s="58"/>
      <c r="L88" s="58"/>
      <c r="M88" s="58"/>
      <c r="N88" s="58"/>
      <c r="O88" s="58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</row>
    <row r="89" spans="1:58">
      <c r="A89" s="52" t="s">
        <v>247</v>
      </c>
      <c r="B89" s="52"/>
      <c r="C89" s="52"/>
      <c r="D89" s="53"/>
      <c r="E89" s="53"/>
      <c r="F89" s="52"/>
      <c r="G89" s="52"/>
      <c r="H89" s="52" t="s">
        <v>248</v>
      </c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</row>
    <row r="90" spans="1:58">
      <c r="A90" s="60" t="s">
        <v>249</v>
      </c>
      <c r="B90" s="52"/>
      <c r="C90" s="52"/>
      <c r="D90" s="53"/>
      <c r="E90" s="53"/>
      <c r="F90" s="52"/>
      <c r="G90" s="52"/>
      <c r="H90" s="60" t="s">
        <v>250</v>
      </c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</row>
    <row r="91" spans="1:58">
      <c r="A91" s="52"/>
      <c r="B91" s="52"/>
      <c r="C91" s="52"/>
      <c r="D91" s="53"/>
      <c r="E91" s="53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</row>
    <row r="92" spans="1:58">
      <c r="A92" s="52" t="s">
        <v>251</v>
      </c>
      <c r="B92" s="52"/>
      <c r="C92" s="52"/>
      <c r="D92" s="53"/>
      <c r="E92" s="53"/>
      <c r="F92" s="52"/>
      <c r="G92" s="52"/>
      <c r="H92" s="52" t="s">
        <v>252</v>
      </c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</row>
    <row r="93" spans="1:58">
      <c r="A93" s="60" t="s">
        <v>253</v>
      </c>
      <c r="B93" s="52"/>
      <c r="C93" s="52"/>
      <c r="D93" s="53"/>
      <c r="E93" s="53"/>
      <c r="F93" s="52"/>
      <c r="G93" s="52"/>
      <c r="H93" s="60" t="s">
        <v>254</v>
      </c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</row>
    <row r="94" spans="1:58">
      <c r="A94" s="52"/>
      <c r="B94" s="52"/>
      <c r="C94" s="52"/>
      <c r="D94" s="53"/>
      <c r="E94" s="53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</row>
    <row r="95" spans="1:58">
      <c r="A95" s="52"/>
      <c r="B95" s="52"/>
      <c r="C95" s="52"/>
      <c r="D95" s="53"/>
      <c r="E95" s="53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</row>
    <row r="96" spans="1:58">
      <c r="A96" s="52"/>
      <c r="B96" s="52"/>
      <c r="C96" s="52"/>
      <c r="D96" s="53"/>
      <c r="E96" s="53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</row>
    <row r="97" spans="1:58">
      <c r="A97" s="52"/>
      <c r="B97" s="52"/>
      <c r="C97" s="52"/>
      <c r="D97" s="53"/>
      <c r="E97" s="53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</row>
    <row r="98" spans="1:58">
      <c r="A98" s="52"/>
      <c r="B98" s="52"/>
      <c r="C98" s="52"/>
      <c r="D98" s="53"/>
      <c r="E98" s="53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</row>
    <row r="99" spans="1:58">
      <c r="A99" s="52"/>
      <c r="B99" s="52"/>
      <c r="C99" s="52"/>
      <c r="D99" s="53"/>
      <c r="E99" s="53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</row>
    <row r="100" spans="1:58">
      <c r="A100" s="52"/>
      <c r="B100" s="52"/>
      <c r="C100" s="52"/>
      <c r="D100" s="53"/>
      <c r="E100" s="53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</row>
    <row r="101" spans="1:58">
      <c r="A101" s="52"/>
      <c r="B101" s="52"/>
      <c r="C101" s="52"/>
      <c r="D101" s="53"/>
      <c r="E101" s="53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</row>
    <row r="102" spans="1:58">
      <c r="A102" s="52"/>
      <c r="B102" s="52"/>
      <c r="C102" s="52"/>
      <c r="D102" s="53"/>
      <c r="E102" s="53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</row>
    <row r="103" spans="1:58">
      <c r="A103" s="52"/>
      <c r="B103" s="52"/>
      <c r="C103" s="52"/>
      <c r="D103" s="53"/>
      <c r="E103" s="53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</row>
    <row r="104" spans="1:58">
      <c r="A104" s="52"/>
      <c r="B104" s="52"/>
      <c r="C104" s="52"/>
      <c r="D104" s="53"/>
      <c r="E104" s="53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</row>
    <row r="105" spans="1:58">
      <c r="A105" s="52"/>
      <c r="B105" s="52"/>
      <c r="C105" s="52"/>
      <c r="D105" s="53"/>
      <c r="E105" s="53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</row>
    <row r="106" spans="1:58">
      <c r="D106" s="5"/>
      <c r="E106" s="5"/>
    </row>
    <row r="107" spans="1:58">
      <c r="D107" s="5"/>
      <c r="E107" s="5"/>
    </row>
    <row r="108" spans="1:58">
      <c r="D108" s="5"/>
      <c r="E108" s="5"/>
    </row>
    <row r="109" spans="1:58">
      <c r="D109" s="5"/>
      <c r="E109" s="5"/>
    </row>
    <row r="110" spans="1:58">
      <c r="D110" s="5"/>
      <c r="E110" s="5"/>
    </row>
    <row r="111" spans="1:58">
      <c r="D111" s="5"/>
      <c r="E111" s="5"/>
    </row>
    <row r="112" spans="1:58">
      <c r="D112" s="5"/>
      <c r="E112" s="5"/>
    </row>
    <row r="113" spans="4:5">
      <c r="D113" s="5"/>
      <c r="E113" s="5"/>
    </row>
    <row r="114" spans="4:5">
      <c r="D114" s="5"/>
      <c r="E114" s="5"/>
    </row>
    <row r="115" spans="4:5">
      <c r="D115" s="5"/>
      <c r="E115" s="5"/>
    </row>
    <row r="116" spans="4:5">
      <c r="D116" s="5"/>
      <c r="E116" s="5"/>
    </row>
    <row r="117" spans="4:5">
      <c r="D117" s="5"/>
      <c r="E117" s="5"/>
    </row>
    <row r="118" spans="4:5">
      <c r="D118" s="5"/>
      <c r="E118" s="5"/>
    </row>
    <row r="119" spans="4:5">
      <c r="D119" s="5"/>
      <c r="E119" s="5"/>
    </row>
    <row r="120" spans="4:5">
      <c r="D120" s="5"/>
      <c r="E120" s="5"/>
    </row>
    <row r="121" spans="4:5">
      <c r="D121" s="5"/>
      <c r="E121" s="5"/>
    </row>
    <row r="122" spans="4:5">
      <c r="D122" s="5"/>
      <c r="E122" s="5"/>
    </row>
    <row r="123" spans="4:5">
      <c r="D123" s="5"/>
      <c r="E123" s="5"/>
    </row>
    <row r="124" spans="4:5">
      <c r="D124" s="5"/>
      <c r="E124" s="5"/>
    </row>
    <row r="125" spans="4:5">
      <c r="D125" s="5"/>
      <c r="E125" s="5"/>
    </row>
    <row r="126" spans="4:5">
      <c r="D126" s="5"/>
      <c r="E126" s="5"/>
    </row>
    <row r="127" spans="4:5">
      <c r="D127" s="5"/>
      <c r="E127" s="5"/>
    </row>
    <row r="128" spans="4:5">
      <c r="D128" s="5"/>
      <c r="E128" s="5"/>
    </row>
    <row r="129" spans="4:5">
      <c r="D129" s="5"/>
      <c r="E129" s="5"/>
    </row>
    <row r="130" spans="4:5">
      <c r="D130" s="5"/>
      <c r="E130" s="5"/>
    </row>
    <row r="131" spans="4:5">
      <c r="D131" s="5"/>
      <c r="E131" s="5"/>
    </row>
    <row r="132" spans="4:5">
      <c r="D132" s="5"/>
      <c r="E132" s="5"/>
    </row>
    <row r="133" spans="4:5">
      <c r="D133" s="5"/>
      <c r="E133" s="5"/>
    </row>
    <row r="134" spans="4:5">
      <c r="D134" s="5"/>
      <c r="E134" s="5"/>
    </row>
    <row r="135" spans="4:5">
      <c r="D135" s="5"/>
      <c r="E135" s="5"/>
    </row>
    <row r="136" spans="4:5">
      <c r="D136" s="5"/>
      <c r="E136" s="5"/>
    </row>
    <row r="137" spans="4:5">
      <c r="D137" s="5"/>
      <c r="E137" s="5"/>
    </row>
    <row r="138" spans="4:5">
      <c r="D138" s="5"/>
      <c r="E138" s="5"/>
    </row>
    <row r="139" spans="4:5">
      <c r="D139" s="5"/>
      <c r="E139" s="5"/>
    </row>
    <row r="140" spans="4:5">
      <c r="D140" s="5"/>
      <c r="E140" s="5"/>
    </row>
    <row r="141" spans="4:5">
      <c r="D141" s="5"/>
      <c r="E141" s="5"/>
    </row>
    <row r="142" spans="4:5">
      <c r="D142" s="5"/>
      <c r="E142" s="5"/>
    </row>
    <row r="143" spans="4:5">
      <c r="D143" s="5"/>
      <c r="E143" s="5"/>
    </row>
    <row r="144" spans="4:5">
      <c r="D144" s="5"/>
      <c r="E144" s="5"/>
    </row>
    <row r="145" spans="4:5">
      <c r="D145" s="5"/>
      <c r="E145" s="5"/>
    </row>
    <row r="146" spans="4:5">
      <c r="D146" s="5"/>
      <c r="E146" s="5"/>
    </row>
    <row r="147" spans="4:5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17"/>
    </row>
    <row r="195" spans="4:5">
      <c r="D195" s="5"/>
      <c r="E195" s="17"/>
    </row>
    <row r="196" spans="4:5">
      <c r="D196" s="5"/>
      <c r="E196" s="17"/>
    </row>
    <row r="197" spans="4:5">
      <c r="D197" s="5"/>
      <c r="E197" s="17"/>
    </row>
    <row r="198" spans="4:5">
      <c r="D198" s="5"/>
      <c r="E198" s="17"/>
    </row>
    <row r="199" spans="4:5">
      <c r="D199" s="5"/>
      <c r="E199" s="17"/>
    </row>
    <row r="200" spans="4:5">
      <c r="D200" s="5"/>
      <c r="E200" s="17"/>
    </row>
    <row r="201" spans="4:5">
      <c r="D201" s="5"/>
      <c r="E201" s="17"/>
    </row>
  </sheetData>
  <mergeCells count="89">
    <mergeCell ref="A4:F4"/>
    <mergeCell ref="J5:L6"/>
    <mergeCell ref="M5:N5"/>
    <mergeCell ref="P5:P6"/>
    <mergeCell ref="N7:N13"/>
    <mergeCell ref="O7:O13"/>
    <mergeCell ref="P7:P13"/>
    <mergeCell ref="A5:A6"/>
    <mergeCell ref="B5:D6"/>
    <mergeCell ref="E5:E6"/>
    <mergeCell ref="F5:G5"/>
    <mergeCell ref="I7:I13"/>
    <mergeCell ref="J7:J13"/>
    <mergeCell ref="K7:K13"/>
    <mergeCell ref="L7:L13"/>
    <mergeCell ref="M7:M13"/>
    <mergeCell ref="I5:I6"/>
    <mergeCell ref="I15:I21"/>
    <mergeCell ref="J15:J21"/>
    <mergeCell ref="K15:K21"/>
    <mergeCell ref="L15:L21"/>
    <mergeCell ref="M15:M21"/>
    <mergeCell ref="N15:N21"/>
    <mergeCell ref="O15:O21"/>
    <mergeCell ref="P15:P21"/>
    <mergeCell ref="O23:O29"/>
    <mergeCell ref="P23:P29"/>
    <mergeCell ref="N31:N37"/>
    <mergeCell ref="O31:O37"/>
    <mergeCell ref="P31:P37"/>
    <mergeCell ref="I23:I29"/>
    <mergeCell ref="J23:J29"/>
    <mergeCell ref="K23:K29"/>
    <mergeCell ref="L23:L29"/>
    <mergeCell ref="M23:M29"/>
    <mergeCell ref="N23:N29"/>
    <mergeCell ref="I31:I37"/>
    <mergeCell ref="J31:J37"/>
    <mergeCell ref="K31:K37"/>
    <mergeCell ref="L31:L37"/>
    <mergeCell ref="M31:M37"/>
    <mergeCell ref="O39:O45"/>
    <mergeCell ref="P39:P45"/>
    <mergeCell ref="I47:I53"/>
    <mergeCell ref="J47:J53"/>
    <mergeCell ref="K47:K53"/>
    <mergeCell ref="L47:L53"/>
    <mergeCell ref="M47:M53"/>
    <mergeCell ref="N47:N53"/>
    <mergeCell ref="O47:O53"/>
    <mergeCell ref="P47:P53"/>
    <mergeCell ref="I39:I45"/>
    <mergeCell ref="J39:J45"/>
    <mergeCell ref="K39:K45"/>
    <mergeCell ref="L39:L45"/>
    <mergeCell ref="M39:M45"/>
    <mergeCell ref="N39:N45"/>
    <mergeCell ref="O55:O61"/>
    <mergeCell ref="P55:P61"/>
    <mergeCell ref="I63:I69"/>
    <mergeCell ref="J63:J69"/>
    <mergeCell ref="K63:K69"/>
    <mergeCell ref="L63:L69"/>
    <mergeCell ref="M63:M69"/>
    <mergeCell ref="N63:N69"/>
    <mergeCell ref="O63:O69"/>
    <mergeCell ref="P63:P69"/>
    <mergeCell ref="I55:I61"/>
    <mergeCell ref="J55:J61"/>
    <mergeCell ref="K55:K61"/>
    <mergeCell ref="L55:L61"/>
    <mergeCell ref="M55:M61"/>
    <mergeCell ref="N55:N61"/>
    <mergeCell ref="A82:F82"/>
    <mergeCell ref="G82:P82"/>
    <mergeCell ref="A83:F83"/>
    <mergeCell ref="G83:P83"/>
    <mergeCell ref="O71:O77"/>
    <mergeCell ref="P71:P77"/>
    <mergeCell ref="A80:F80"/>
    <mergeCell ref="G80:P80"/>
    <mergeCell ref="A81:F81"/>
    <mergeCell ref="G81:P81"/>
    <mergeCell ref="I71:I77"/>
    <mergeCell ref="J71:J77"/>
    <mergeCell ref="K71:K77"/>
    <mergeCell ref="L71:L77"/>
    <mergeCell ref="M71:M77"/>
    <mergeCell ref="N71:N77"/>
  </mergeCells>
  <hyperlinks>
    <hyperlink ref="A93" r:id="rId1" xr:uid="{6B13BB37-8AAC-45F4-9EC9-DBC13FF3C705}"/>
    <hyperlink ref="A90" r:id="rId2" xr:uid="{D318057F-87F1-42A0-9ED0-C40286A99B8C}"/>
    <hyperlink ref="H93" r:id="rId3" xr:uid="{90757E81-B5DF-4ECC-ACCE-436BBDF717FE}"/>
    <hyperlink ref="H90" r:id="rId4" xr:uid="{7C260841-959A-46BF-9845-22296F3D07BF}"/>
  </hyperlinks>
  <pageMargins left="0.7" right="0.7" top="0.75" bottom="0.75" header="0.3" footer="0.3"/>
  <drawing r:id="rId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0F226-D05D-48E5-9B49-D1E56ECDD8AF}">
  <dimension ref="A1:BG199"/>
  <sheetViews>
    <sheetView zoomScale="85" zoomScaleNormal="85" workbookViewId="0">
      <pane ySplit="6" topLeftCell="I13" activePane="bottomLeft" state="frozen"/>
      <selection pane="bottomLeft" activeCell="I28" sqref="I28:I33"/>
    </sheetView>
  </sheetViews>
  <sheetFormatPr defaultColWidth="9.140625" defaultRowHeight="15"/>
  <cols>
    <col min="1" max="1" width="39.7109375" hidden="1" customWidth="1"/>
    <col min="2" max="2" width="3.140625" hidden="1" customWidth="1"/>
    <col min="3" max="3" width="5" hidden="1" customWidth="1"/>
    <col min="4" max="4" width="2.85546875" hidden="1" customWidth="1"/>
    <col min="5" max="8" width="0" hidden="1" customWidth="1"/>
    <col min="9" max="9" width="39.140625" customWidth="1"/>
    <col min="10" max="14" width="9.140625" bestFit="1" customWidth="1"/>
    <col min="15" max="15" width="16.5703125" customWidth="1"/>
    <col min="16" max="16" width="14.5703125" customWidth="1"/>
    <col min="17" max="17" width="92.28515625" customWidth="1"/>
    <col min="18" max="19" width="9.140625" bestFit="1" customWidth="1"/>
    <col min="20" max="20" width="24.7109375" customWidth="1"/>
    <col min="21" max="26" width="9.140625" customWidth="1"/>
    <col min="27" max="27" width="96.28515625" customWidth="1"/>
  </cols>
  <sheetData>
    <row r="1" spans="1:59" ht="24.75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</row>
    <row r="2" spans="1:59" ht="24.75">
      <c r="A2" s="4" t="s">
        <v>148</v>
      </c>
      <c r="B2" s="3" t="s">
        <v>782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/>
      <c r="S2" s="2"/>
      <c r="T2" s="2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</row>
    <row r="3" spans="1:59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2"/>
      <c r="S3" s="2"/>
      <c r="T3" s="2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</row>
    <row r="4" spans="1:59" ht="24.75">
      <c r="A4" s="1809" t="s">
        <v>783</v>
      </c>
      <c r="B4" s="1810"/>
      <c r="C4" s="1810"/>
      <c r="D4" s="1810"/>
      <c r="E4" s="1810"/>
      <c r="F4" s="1810"/>
      <c r="G4" s="248"/>
      <c r="H4" s="19"/>
      <c r="I4" s="1809" t="s">
        <v>784</v>
      </c>
      <c r="J4" s="1810"/>
      <c r="K4" s="1810"/>
      <c r="L4" s="1810"/>
      <c r="M4" s="1810"/>
      <c r="N4" s="1810"/>
      <c r="O4" s="19"/>
      <c r="P4" s="19"/>
      <c r="Q4" s="8"/>
      <c r="R4" s="2"/>
      <c r="S4" s="2"/>
    </row>
    <row r="5" spans="1:59" ht="24.75" customHeight="1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759</v>
      </c>
      <c r="I5" s="1134" t="s">
        <v>785</v>
      </c>
      <c r="J5" s="1139" t="s">
        <v>152</v>
      </c>
      <c r="K5" s="1129"/>
      <c r="L5" s="1130"/>
      <c r="M5" s="1136" t="s">
        <v>786</v>
      </c>
      <c r="N5" s="1846"/>
      <c r="O5" s="1819" t="s">
        <v>156</v>
      </c>
      <c r="P5" s="1819"/>
      <c r="Q5" s="1117" t="s">
        <v>157</v>
      </c>
      <c r="S5" s="18"/>
      <c r="T5" s="1827"/>
      <c r="U5" s="1827"/>
      <c r="V5" s="1827"/>
      <c r="W5" s="1827"/>
      <c r="X5" s="1827"/>
      <c r="Y5" s="1827"/>
      <c r="Z5" s="252"/>
    </row>
    <row r="6" spans="1:59" ht="24.75">
      <c r="A6" s="1127"/>
      <c r="B6" s="1812"/>
      <c r="C6" s="1141"/>
      <c r="D6" s="1142"/>
      <c r="E6" s="1138"/>
      <c r="F6" s="9" t="s">
        <v>158</v>
      </c>
      <c r="G6" s="9" t="s">
        <v>159</v>
      </c>
      <c r="H6" s="9" t="s">
        <v>158</v>
      </c>
      <c r="I6" s="1135"/>
      <c r="J6" s="1587"/>
      <c r="K6" s="1132"/>
      <c r="L6" s="1133"/>
      <c r="M6" s="9" t="s">
        <v>158</v>
      </c>
      <c r="N6" s="241" t="s">
        <v>159</v>
      </c>
      <c r="O6" s="820" t="s">
        <v>496</v>
      </c>
      <c r="P6" s="820" t="s">
        <v>79</v>
      </c>
      <c r="Q6" s="1828"/>
      <c r="S6" s="2"/>
      <c r="T6" s="1827"/>
      <c r="U6" s="1827"/>
      <c r="V6" s="1827"/>
      <c r="W6" s="1827"/>
      <c r="X6" s="788"/>
      <c r="Y6" s="788"/>
      <c r="Z6" s="252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</row>
    <row r="7" spans="1:59">
      <c r="A7" s="393" t="s">
        <v>787</v>
      </c>
      <c r="B7" s="394" t="s">
        <v>168</v>
      </c>
      <c r="C7" s="395">
        <v>334</v>
      </c>
      <c r="D7" s="396" t="s">
        <v>169</v>
      </c>
      <c r="E7" s="397" t="s">
        <v>170</v>
      </c>
      <c r="F7" s="398">
        <v>45158</v>
      </c>
      <c r="G7" s="397">
        <f t="shared" ref="G7:G12" si="0">F7+1</f>
        <v>45159</v>
      </c>
      <c r="H7" s="398">
        <f>F7+4</f>
        <v>45162</v>
      </c>
      <c r="I7" s="1677" t="s">
        <v>788</v>
      </c>
      <c r="J7" s="1655"/>
      <c r="K7" s="1655">
        <v>438</v>
      </c>
      <c r="L7" s="1847" t="s">
        <v>173</v>
      </c>
      <c r="M7" s="1343">
        <v>45569</v>
      </c>
      <c r="N7" s="1356">
        <f>SUM(M7+1)</f>
        <v>45570</v>
      </c>
      <c r="O7" s="1341">
        <f>SUM(N7+4)</f>
        <v>45574</v>
      </c>
      <c r="P7" s="1341">
        <f>SUM(O7+25)</f>
        <v>45599</v>
      </c>
      <c r="Q7" s="1824" t="s">
        <v>789</v>
      </c>
      <c r="S7" s="12"/>
      <c r="T7" s="1515"/>
      <c r="U7" s="1515"/>
      <c r="V7" s="1515"/>
      <c r="W7" s="1829"/>
      <c r="X7" s="1585"/>
      <c r="Y7" s="1585"/>
      <c r="Z7" s="1585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</row>
    <row r="8" spans="1:59">
      <c r="A8" s="393" t="str">
        <f>_xlfn.ARRAYTOTEXT(A7)</f>
        <v xml:space="preserve">MSC GRETA III </v>
      </c>
      <c r="B8" s="337" t="s">
        <v>168</v>
      </c>
      <c r="C8" s="332">
        <f>SUM(C7,0)</f>
        <v>334</v>
      </c>
      <c r="D8" s="338" t="s">
        <v>169</v>
      </c>
      <c r="E8" s="333" t="s">
        <v>176</v>
      </c>
      <c r="F8" s="334">
        <v>45161</v>
      </c>
      <c r="G8" s="335">
        <f t="shared" si="0"/>
        <v>45162</v>
      </c>
      <c r="H8" s="334">
        <f>F8+1</f>
        <v>45162</v>
      </c>
      <c r="I8" s="1678"/>
      <c r="J8" s="1083"/>
      <c r="K8" s="1083"/>
      <c r="L8" s="1848"/>
      <c r="M8" s="1344"/>
      <c r="N8" s="1357"/>
      <c r="O8" s="1341"/>
      <c r="P8" s="1341"/>
      <c r="Q8" s="1825"/>
      <c r="R8" s="52"/>
      <c r="S8" s="12"/>
      <c r="T8" s="1515"/>
      <c r="U8" s="1515"/>
      <c r="V8" s="1515"/>
      <c r="W8" s="1829"/>
      <c r="X8" s="1585"/>
      <c r="Y8" s="1585"/>
      <c r="Z8" s="1585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</row>
    <row r="9" spans="1:59" s="354" customFormat="1">
      <c r="A9" s="339" t="s">
        <v>790</v>
      </c>
      <c r="B9" s="337" t="s">
        <v>178</v>
      </c>
      <c r="C9" s="332">
        <v>331</v>
      </c>
      <c r="D9" s="338" t="s">
        <v>179</v>
      </c>
      <c r="E9" s="333" t="s">
        <v>180</v>
      </c>
      <c r="F9" s="334">
        <v>233</v>
      </c>
      <c r="G9" s="335">
        <f t="shared" si="0"/>
        <v>234</v>
      </c>
      <c r="H9" s="334">
        <f>F9+4</f>
        <v>237</v>
      </c>
      <c r="I9" s="1678"/>
      <c r="J9" s="1083"/>
      <c r="K9" s="1083"/>
      <c r="L9" s="1848"/>
      <c r="M9" s="1344"/>
      <c r="N9" s="1357"/>
      <c r="O9" s="1341"/>
      <c r="P9" s="1341"/>
      <c r="Q9" s="1825"/>
      <c r="R9" s="52"/>
      <c r="S9" s="463"/>
      <c r="T9" s="1515"/>
      <c r="U9" s="1515"/>
      <c r="V9" s="1515"/>
      <c r="W9" s="1829"/>
      <c r="X9" s="1585"/>
      <c r="Y9" s="1585"/>
      <c r="Z9" s="1585"/>
      <c r="AA9" s="52"/>
      <c r="AB9" s="463"/>
      <c r="AC9" s="463"/>
      <c r="AD9" s="463"/>
      <c r="AE9" s="463"/>
      <c r="AF9" s="463"/>
      <c r="AG9" s="463"/>
      <c r="AH9" s="463"/>
      <c r="AI9" s="463"/>
      <c r="AJ9" s="463"/>
      <c r="AK9" s="353"/>
      <c r="AL9" s="353"/>
      <c r="AM9" s="353"/>
      <c r="AN9" s="353"/>
      <c r="AO9" s="353"/>
      <c r="AP9" s="353"/>
      <c r="AQ9" s="353"/>
      <c r="AR9" s="353"/>
      <c r="AS9" s="353"/>
      <c r="AT9" s="353"/>
      <c r="AU9" s="353"/>
      <c r="AV9" s="353"/>
      <c r="AW9" s="353"/>
      <c r="AX9" s="353"/>
      <c r="AY9" s="353"/>
      <c r="AZ9" s="353"/>
      <c r="BA9" s="353"/>
      <c r="BB9" s="353"/>
      <c r="BC9" s="353"/>
      <c r="BD9" s="353"/>
      <c r="BE9" s="353"/>
      <c r="BF9" s="353"/>
      <c r="BG9" s="353"/>
    </row>
    <row r="10" spans="1:59" s="377" customFormat="1">
      <c r="A10" s="369" t="s">
        <v>791</v>
      </c>
      <c r="B10" s="370" t="s">
        <v>182</v>
      </c>
      <c r="C10" s="370">
        <v>332</v>
      </c>
      <c r="D10" s="371" t="s">
        <v>179</v>
      </c>
      <c r="E10" s="372" t="s">
        <v>180</v>
      </c>
      <c r="F10" s="373">
        <v>45159</v>
      </c>
      <c r="G10" s="374">
        <f t="shared" si="0"/>
        <v>45160</v>
      </c>
      <c r="H10" s="373">
        <f>F10+2</f>
        <v>45161</v>
      </c>
      <c r="I10" s="1678"/>
      <c r="J10" s="1083"/>
      <c r="K10" s="1083"/>
      <c r="L10" s="1848"/>
      <c r="M10" s="1344"/>
      <c r="N10" s="1357"/>
      <c r="O10" s="1341"/>
      <c r="P10" s="1341"/>
      <c r="Q10" s="1825"/>
      <c r="R10" s="790"/>
      <c r="S10" s="462"/>
      <c r="T10" s="1515"/>
      <c r="U10" s="1515"/>
      <c r="V10" s="1515"/>
      <c r="W10" s="1829"/>
      <c r="X10" s="1585"/>
      <c r="Y10" s="1585"/>
      <c r="Z10" s="1585"/>
      <c r="AA10" s="790"/>
      <c r="AB10" s="462"/>
      <c r="AC10" s="462"/>
      <c r="AD10" s="462"/>
      <c r="AE10" s="462"/>
      <c r="AF10" s="462"/>
      <c r="AG10" s="462"/>
      <c r="AH10" s="462"/>
      <c r="AI10" s="462"/>
      <c r="AJ10" s="462"/>
      <c r="AK10" s="462"/>
      <c r="AL10" s="376"/>
      <c r="AM10" s="376"/>
      <c r="AN10" s="376"/>
      <c r="AO10" s="376"/>
      <c r="AP10" s="376"/>
      <c r="AQ10" s="376"/>
      <c r="AR10" s="376"/>
      <c r="AS10" s="376"/>
      <c r="AT10" s="376"/>
      <c r="AU10" s="376"/>
      <c r="AV10" s="376"/>
      <c r="AW10" s="376"/>
      <c r="AX10" s="376"/>
      <c r="AY10" s="376"/>
      <c r="AZ10" s="376"/>
      <c r="BA10" s="376"/>
      <c r="BB10" s="376"/>
      <c r="BC10" s="376"/>
      <c r="BD10" s="376"/>
      <c r="BE10" s="376"/>
      <c r="BF10" s="376"/>
      <c r="BG10" s="376"/>
    </row>
    <row r="11" spans="1:59" s="377" customFormat="1">
      <c r="A11" s="378" t="s">
        <v>792</v>
      </c>
      <c r="B11" s="379" t="s">
        <v>600</v>
      </c>
      <c r="C11" s="370">
        <v>332</v>
      </c>
      <c r="D11" s="380" t="s">
        <v>169</v>
      </c>
      <c r="E11" s="372" t="s">
        <v>180</v>
      </c>
      <c r="F11" s="373">
        <v>45160</v>
      </c>
      <c r="G11" s="374">
        <f t="shared" si="0"/>
        <v>45161</v>
      </c>
      <c r="H11" s="373">
        <f>F11+2</f>
        <v>45162</v>
      </c>
      <c r="I11" s="1678"/>
      <c r="J11" s="1083"/>
      <c r="K11" s="1083"/>
      <c r="L11" s="1848"/>
      <c r="M11" s="1344"/>
      <c r="N11" s="1357"/>
      <c r="O11" s="1341"/>
      <c r="P11" s="1341"/>
      <c r="Q11" s="1825"/>
      <c r="R11" s="790"/>
      <c r="S11" s="462"/>
      <c r="T11" s="1515"/>
      <c r="U11" s="1515"/>
      <c r="V11" s="1515"/>
      <c r="W11" s="1829"/>
      <c r="X11" s="1585"/>
      <c r="Y11" s="1585"/>
      <c r="Z11" s="1585"/>
      <c r="AA11" s="790"/>
      <c r="AB11" s="462"/>
      <c r="AC11" s="462"/>
      <c r="AD11" s="462"/>
      <c r="AE11" s="462"/>
      <c r="AF11" s="462"/>
      <c r="AG11" s="462"/>
      <c r="AH11" s="462"/>
      <c r="AI11" s="462"/>
      <c r="AJ11" s="462"/>
      <c r="AK11" s="462"/>
      <c r="AL11" s="376"/>
      <c r="AM11" s="376"/>
      <c r="AN11" s="376"/>
      <c r="AO11" s="376"/>
      <c r="AP11" s="376"/>
      <c r="AQ11" s="376"/>
      <c r="AR11" s="376"/>
      <c r="AS11" s="376"/>
      <c r="AT11" s="376"/>
      <c r="AU11" s="376"/>
      <c r="AV11" s="376"/>
      <c r="AW11" s="376"/>
      <c r="AX11" s="376"/>
      <c r="AY11" s="376"/>
      <c r="AZ11" s="376"/>
      <c r="BA11" s="376"/>
      <c r="BB11" s="376"/>
      <c r="BC11" s="376"/>
      <c r="BD11" s="376"/>
      <c r="BE11" s="376"/>
      <c r="BF11" s="376"/>
      <c r="BG11" s="376"/>
    </row>
    <row r="12" spans="1:59">
      <c r="A12" s="339" t="s">
        <v>215</v>
      </c>
      <c r="B12" s="337" t="s">
        <v>184</v>
      </c>
      <c r="C12" s="332">
        <v>334</v>
      </c>
      <c r="D12" s="338" t="s">
        <v>169</v>
      </c>
      <c r="E12" s="333" t="s">
        <v>180</v>
      </c>
      <c r="F12" s="334">
        <v>45163</v>
      </c>
      <c r="G12" s="335">
        <f t="shared" si="0"/>
        <v>45164</v>
      </c>
      <c r="H12" s="334">
        <f>F12+2</f>
        <v>45165</v>
      </c>
      <c r="I12" s="1679"/>
      <c r="J12" s="1656"/>
      <c r="K12" s="1656"/>
      <c r="L12" s="1849"/>
      <c r="M12" s="1345"/>
      <c r="N12" s="1358"/>
      <c r="O12" s="1342"/>
      <c r="P12" s="1342"/>
      <c r="Q12" s="1825"/>
      <c r="R12" s="52"/>
      <c r="S12" s="113"/>
      <c r="T12" s="1515"/>
      <c r="U12" s="1515"/>
      <c r="V12" s="1515"/>
      <c r="W12" s="1829"/>
      <c r="X12" s="1585"/>
      <c r="Y12" s="1585"/>
      <c r="Z12" s="1585"/>
      <c r="AA12" s="52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</row>
    <row r="13" spans="1:59">
      <c r="A13" s="62"/>
      <c r="B13" s="39"/>
      <c r="C13" s="39"/>
      <c r="D13" s="40"/>
      <c r="E13" s="40"/>
      <c r="F13" s="39"/>
      <c r="G13" s="39"/>
      <c r="H13" s="39"/>
      <c r="I13" s="63"/>
      <c r="J13" s="63"/>
      <c r="K13" s="63"/>
      <c r="L13" s="63"/>
      <c r="M13" s="64"/>
      <c r="N13" s="64"/>
      <c r="O13" s="64"/>
      <c r="P13" s="64"/>
      <c r="Q13" s="1826"/>
      <c r="R13" s="52"/>
      <c r="S13" s="113"/>
      <c r="T13" s="62"/>
      <c r="U13" s="62"/>
      <c r="V13" s="62"/>
      <c r="W13" s="62"/>
      <c r="X13" s="61"/>
      <c r="Y13" s="61"/>
      <c r="Z13" s="61"/>
      <c r="AA13" s="52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</row>
    <row r="14" spans="1:59">
      <c r="A14" s="399" t="s">
        <v>507</v>
      </c>
      <c r="B14" s="394" t="s">
        <v>168</v>
      </c>
      <c r="C14" s="395">
        <v>335</v>
      </c>
      <c r="D14" s="396" t="s">
        <v>169</v>
      </c>
      <c r="E14" s="400" t="s">
        <v>170</v>
      </c>
      <c r="F14" s="398">
        <f>SUM(F7,7)</f>
        <v>45165</v>
      </c>
      <c r="G14" s="397">
        <f t="shared" ref="G14:G19" si="1">F14+1</f>
        <v>45166</v>
      </c>
      <c r="H14" s="398">
        <f>F14+4</f>
        <v>45169</v>
      </c>
      <c r="I14" s="1743" t="s">
        <v>604</v>
      </c>
      <c r="J14" s="1801"/>
      <c r="K14" s="1628">
        <f>SUM(K7,1)</f>
        <v>439</v>
      </c>
      <c r="L14" s="1836" t="s">
        <v>173</v>
      </c>
      <c r="M14" s="1839">
        <f>SUM(M7+7)</f>
        <v>45576</v>
      </c>
      <c r="N14" s="1740">
        <f>SUM(M14+1)</f>
        <v>45577</v>
      </c>
      <c r="O14" s="1842">
        <f>SUM(N14+4)</f>
        <v>45581</v>
      </c>
      <c r="P14" s="1506">
        <f>SUM(O14+25)</f>
        <v>45606</v>
      </c>
      <c r="Q14" s="1821" t="s">
        <v>789</v>
      </c>
      <c r="R14" s="52"/>
      <c r="S14" s="113"/>
      <c r="T14" s="1515"/>
      <c r="U14" s="1515"/>
      <c r="V14" s="1515"/>
      <c r="W14" s="1820"/>
      <c r="X14" s="1585"/>
      <c r="Y14" s="1585"/>
      <c r="Z14" s="1585"/>
      <c r="AA14" s="52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</row>
    <row r="15" spans="1:59">
      <c r="A15" s="393" t="str">
        <f>_xlfn.ARRAYTOTEXT(A14)</f>
        <v>MSC ALDI III</v>
      </c>
      <c r="B15" s="337" t="s">
        <v>168</v>
      </c>
      <c r="C15" s="332">
        <f>SUM(C14,0)</f>
        <v>335</v>
      </c>
      <c r="D15" s="338" t="s">
        <v>169</v>
      </c>
      <c r="E15" s="333" t="s">
        <v>176</v>
      </c>
      <c r="F15" s="334">
        <v>45168</v>
      </c>
      <c r="G15" s="335">
        <f t="shared" si="1"/>
        <v>45169</v>
      </c>
      <c r="H15" s="334">
        <f>F15+1</f>
        <v>45169</v>
      </c>
      <c r="I15" s="1744"/>
      <c r="J15" s="1802"/>
      <c r="K15" s="1544"/>
      <c r="L15" s="1837"/>
      <c r="M15" s="1840"/>
      <c r="N15" s="1741"/>
      <c r="O15" s="1506"/>
      <c r="P15" s="1506"/>
      <c r="Q15" s="1822"/>
      <c r="R15" s="52"/>
      <c r="S15" s="113"/>
      <c r="T15" s="1515"/>
      <c r="U15" s="1515"/>
      <c r="V15" s="1515"/>
      <c r="W15" s="1820"/>
      <c r="X15" s="1585"/>
      <c r="Y15" s="1585"/>
      <c r="Z15" s="1585"/>
      <c r="AA15" s="52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</row>
    <row r="16" spans="1:59">
      <c r="A16" s="339" t="s">
        <v>790</v>
      </c>
      <c r="B16" s="337" t="s">
        <v>178</v>
      </c>
      <c r="C16" s="332">
        <v>332</v>
      </c>
      <c r="D16" s="338" t="s">
        <v>179</v>
      </c>
      <c r="E16" s="333" t="s">
        <v>180</v>
      </c>
      <c r="F16" s="334">
        <f>SUM(F7,7)</f>
        <v>45165</v>
      </c>
      <c r="G16" s="335">
        <f t="shared" si="1"/>
        <v>45166</v>
      </c>
      <c r="H16" s="334">
        <f>F16+4</f>
        <v>45169</v>
      </c>
      <c r="I16" s="1744"/>
      <c r="J16" s="1802"/>
      <c r="K16" s="1544"/>
      <c r="L16" s="1837"/>
      <c r="M16" s="1840"/>
      <c r="N16" s="1741"/>
      <c r="O16" s="1506"/>
      <c r="P16" s="1506"/>
      <c r="Q16" s="1822"/>
      <c r="R16" s="52"/>
      <c r="S16" s="113"/>
      <c r="T16" s="1515"/>
      <c r="U16" s="1515"/>
      <c r="V16" s="1515"/>
      <c r="W16" s="1820"/>
      <c r="X16" s="1585"/>
      <c r="Y16" s="1585"/>
      <c r="Z16" s="1585"/>
      <c r="AA16" s="52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</row>
    <row r="17" spans="1:59" s="377" customFormat="1">
      <c r="A17" s="381" t="s">
        <v>793</v>
      </c>
      <c r="B17" s="370" t="s">
        <v>182</v>
      </c>
      <c r="C17" s="370">
        <f>SUM(C8,1)</f>
        <v>335</v>
      </c>
      <c r="D17" s="371" t="s">
        <v>179</v>
      </c>
      <c r="E17" s="372" t="s">
        <v>180</v>
      </c>
      <c r="F17" s="373">
        <f>SUM(F8,7)</f>
        <v>45168</v>
      </c>
      <c r="G17" s="374">
        <f t="shared" si="1"/>
        <v>45169</v>
      </c>
      <c r="H17" s="373">
        <f>F17+2</f>
        <v>45170</v>
      </c>
      <c r="I17" s="1744"/>
      <c r="J17" s="1802"/>
      <c r="K17" s="1544"/>
      <c r="L17" s="1837"/>
      <c r="M17" s="1840"/>
      <c r="N17" s="1741"/>
      <c r="O17" s="1506"/>
      <c r="P17" s="1506"/>
      <c r="Q17" s="1822"/>
      <c r="R17" s="790"/>
      <c r="S17" s="462"/>
      <c r="T17" s="1515"/>
      <c r="U17" s="1515"/>
      <c r="V17" s="1515"/>
      <c r="W17" s="1820"/>
      <c r="X17" s="1585"/>
      <c r="Y17" s="1585"/>
      <c r="Z17" s="1585"/>
      <c r="AA17" s="790"/>
      <c r="AB17" s="462"/>
      <c r="AC17" s="462"/>
      <c r="AD17" s="462"/>
      <c r="AE17" s="462"/>
      <c r="AF17" s="462"/>
      <c r="AG17" s="462"/>
      <c r="AH17" s="462"/>
      <c r="AI17" s="462"/>
      <c r="AJ17" s="462"/>
      <c r="AK17" s="462"/>
      <c r="AL17" s="376"/>
      <c r="AM17" s="376"/>
      <c r="AN17" s="376"/>
      <c r="AO17" s="376"/>
      <c r="AP17" s="376"/>
      <c r="AQ17" s="376"/>
      <c r="AR17" s="376"/>
      <c r="AS17" s="376"/>
      <c r="AT17" s="376"/>
      <c r="AU17" s="376"/>
      <c r="AV17" s="376"/>
      <c r="AW17" s="376"/>
      <c r="AX17" s="376"/>
      <c r="AY17" s="376"/>
      <c r="AZ17" s="376"/>
      <c r="BA17" s="376"/>
      <c r="BB17" s="376"/>
      <c r="BC17" s="376"/>
      <c r="BD17" s="376"/>
      <c r="BE17" s="376"/>
      <c r="BF17" s="376"/>
      <c r="BG17" s="376"/>
    </row>
    <row r="18" spans="1:59" s="377" customFormat="1">
      <c r="A18" s="383" t="s">
        <v>794</v>
      </c>
      <c r="B18" s="379" t="s">
        <v>600</v>
      </c>
      <c r="C18" s="370">
        <f>SUM(C9,1)</f>
        <v>332</v>
      </c>
      <c r="D18" s="380" t="s">
        <v>169</v>
      </c>
      <c r="E18" s="372" t="s">
        <v>180</v>
      </c>
      <c r="F18" s="373">
        <f>SUM(F9,7)</f>
        <v>240</v>
      </c>
      <c r="G18" s="374">
        <f t="shared" si="1"/>
        <v>241</v>
      </c>
      <c r="H18" s="373">
        <f>F18+2</f>
        <v>242</v>
      </c>
      <c r="I18" s="1744"/>
      <c r="J18" s="1802"/>
      <c r="K18" s="1544"/>
      <c r="L18" s="1837"/>
      <c r="M18" s="1840"/>
      <c r="N18" s="1741"/>
      <c r="O18" s="1506"/>
      <c r="P18" s="1506"/>
      <c r="Q18" s="1822"/>
      <c r="R18" s="790"/>
      <c r="S18" s="462"/>
      <c r="T18" s="1515"/>
      <c r="U18" s="1515"/>
      <c r="V18" s="1515"/>
      <c r="W18" s="1820"/>
      <c r="X18" s="1585"/>
      <c r="Y18" s="1585"/>
      <c r="Z18" s="1585"/>
      <c r="AA18" s="790"/>
      <c r="AB18" s="462"/>
      <c r="AC18" s="462"/>
      <c r="AD18" s="462"/>
      <c r="AE18" s="462"/>
      <c r="AF18" s="462"/>
      <c r="AG18" s="462"/>
      <c r="AH18" s="462"/>
      <c r="AI18" s="462"/>
      <c r="AJ18" s="462"/>
      <c r="AK18" s="462"/>
      <c r="AL18" s="376"/>
      <c r="AM18" s="376"/>
      <c r="AN18" s="376"/>
      <c r="AO18" s="376"/>
      <c r="AP18" s="376"/>
      <c r="AQ18" s="376"/>
      <c r="AR18" s="376"/>
      <c r="AS18" s="376"/>
      <c r="AT18" s="376"/>
      <c r="AU18" s="376"/>
      <c r="AV18" s="376"/>
      <c r="AW18" s="376"/>
      <c r="AX18" s="376"/>
      <c r="AY18" s="376"/>
      <c r="AZ18" s="376"/>
      <c r="BA18" s="376"/>
      <c r="BB18" s="376"/>
      <c r="BC18" s="376"/>
      <c r="BD18" s="376"/>
      <c r="BE18" s="376"/>
      <c r="BF18" s="376"/>
      <c r="BG18" s="376"/>
    </row>
    <row r="19" spans="1:59">
      <c r="A19" s="339" t="s">
        <v>578</v>
      </c>
      <c r="B19" s="337" t="s">
        <v>184</v>
      </c>
      <c r="C19" s="332">
        <v>335</v>
      </c>
      <c r="D19" s="338" t="s">
        <v>169</v>
      </c>
      <c r="E19" s="333" t="s">
        <v>180</v>
      </c>
      <c r="F19" s="334">
        <v>45170</v>
      </c>
      <c r="G19" s="335">
        <f t="shared" si="1"/>
        <v>45171</v>
      </c>
      <c r="H19" s="334">
        <f>F19+2</f>
        <v>45172</v>
      </c>
      <c r="I19" s="1844"/>
      <c r="J19" s="1835"/>
      <c r="K19" s="1545"/>
      <c r="L19" s="1838"/>
      <c r="M19" s="1841"/>
      <c r="N19" s="1742"/>
      <c r="O19" s="1843"/>
      <c r="P19" s="1507"/>
      <c r="Q19" s="1823"/>
      <c r="R19" s="52"/>
      <c r="S19" s="12"/>
      <c r="T19" s="1515"/>
      <c r="U19" s="1515"/>
      <c r="V19" s="1515"/>
      <c r="W19" s="1820"/>
      <c r="X19" s="1585"/>
      <c r="Y19" s="1585"/>
      <c r="Z19" s="1585"/>
      <c r="AA19" s="52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</row>
    <row r="20" spans="1:59">
      <c r="A20" s="62"/>
      <c r="B20" s="39"/>
      <c r="C20" s="39"/>
      <c r="D20" s="40"/>
      <c r="E20" s="40"/>
      <c r="F20" s="39"/>
      <c r="G20" s="39"/>
      <c r="H20" s="39"/>
      <c r="I20" s="63"/>
      <c r="J20" s="63"/>
      <c r="K20" s="63"/>
      <c r="L20" s="63"/>
      <c r="M20" s="64"/>
      <c r="N20" s="64"/>
      <c r="O20" s="64"/>
      <c r="P20" s="64"/>
      <c r="Q20" s="61"/>
      <c r="R20" s="52"/>
      <c r="S20" s="12"/>
      <c r="T20" s="62"/>
      <c r="U20" s="62"/>
      <c r="V20" s="62"/>
      <c r="W20" s="62"/>
      <c r="X20" s="61"/>
      <c r="Y20" s="61"/>
      <c r="Z20" s="61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</row>
    <row r="21" spans="1:59">
      <c r="A21" s="393" t="s">
        <v>196</v>
      </c>
      <c r="B21" s="394" t="s">
        <v>168</v>
      </c>
      <c r="C21" s="395">
        <f>SUM(C12,1)</f>
        <v>335</v>
      </c>
      <c r="D21" s="396" t="s">
        <v>169</v>
      </c>
      <c r="E21" s="400" t="s">
        <v>170</v>
      </c>
      <c r="F21" s="398">
        <f>SUM(F14,7)</f>
        <v>45172</v>
      </c>
      <c r="G21" s="397">
        <f t="shared" ref="G21:G26" si="2">F21+1</f>
        <v>45173</v>
      </c>
      <c r="H21" s="401">
        <f>F21+4</f>
        <v>45176</v>
      </c>
      <c r="I21" s="1677" t="s">
        <v>773</v>
      </c>
      <c r="J21" s="1535"/>
      <c r="K21" s="1514">
        <f>SUM(K14+1)</f>
        <v>440</v>
      </c>
      <c r="L21" s="1774" t="s">
        <v>173</v>
      </c>
      <c r="M21" s="1375">
        <f>SUM(M14+7)</f>
        <v>45583</v>
      </c>
      <c r="N21" s="1375">
        <f>SUM(M21+1)</f>
        <v>45584</v>
      </c>
      <c r="O21" s="1529">
        <f>SUM(N21+4)</f>
        <v>45588</v>
      </c>
      <c r="P21" s="1341">
        <f>SUM(O21+25)</f>
        <v>45613</v>
      </c>
      <c r="Q21" s="1821" t="s">
        <v>789</v>
      </c>
      <c r="S21" s="12"/>
      <c r="T21" s="1515"/>
      <c r="U21" s="1515"/>
      <c r="V21" s="1515"/>
      <c r="W21" s="1820"/>
      <c r="X21" s="1585"/>
      <c r="Y21" s="1585"/>
      <c r="Z21" s="1585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</row>
    <row r="22" spans="1:59">
      <c r="A22" s="393" t="str">
        <f>_xlfn.ARRAYTOTEXT(A21)</f>
        <v>MSC CHERYL 3</v>
      </c>
      <c r="B22" s="337" t="s">
        <v>168</v>
      </c>
      <c r="C22" s="332">
        <f>SUM(C21,0)</f>
        <v>335</v>
      </c>
      <c r="D22" s="338" t="s">
        <v>169</v>
      </c>
      <c r="E22" s="333" t="s">
        <v>176</v>
      </c>
      <c r="F22" s="334">
        <v>45175</v>
      </c>
      <c r="G22" s="335">
        <f t="shared" si="2"/>
        <v>45176</v>
      </c>
      <c r="H22" s="336">
        <f>F22+1</f>
        <v>45176</v>
      </c>
      <c r="I22" s="1678"/>
      <c r="J22" s="1536"/>
      <c r="K22" s="1515"/>
      <c r="L22" s="1775"/>
      <c r="M22" s="1376"/>
      <c r="N22" s="1376"/>
      <c r="O22" s="1530"/>
      <c r="P22" s="1341"/>
      <c r="Q22" s="1822"/>
      <c r="S22" s="12"/>
      <c r="T22" s="1515"/>
      <c r="U22" s="1515"/>
      <c r="V22" s="1515"/>
      <c r="W22" s="1820"/>
      <c r="X22" s="1585"/>
      <c r="Y22" s="1585"/>
      <c r="Z22" s="1585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</row>
    <row r="23" spans="1:59">
      <c r="A23" s="339" t="s">
        <v>177</v>
      </c>
      <c r="B23" s="337" t="s">
        <v>178</v>
      </c>
      <c r="C23" s="332">
        <f>SUM(C14,1)</f>
        <v>336</v>
      </c>
      <c r="D23" s="338" t="s">
        <v>179</v>
      </c>
      <c r="E23" s="333" t="s">
        <v>180</v>
      </c>
      <c r="F23" s="334">
        <f>SUM(F14,7)</f>
        <v>45172</v>
      </c>
      <c r="G23" s="335">
        <f t="shared" si="2"/>
        <v>45173</v>
      </c>
      <c r="H23" s="336">
        <f>F23+4</f>
        <v>45176</v>
      </c>
      <c r="I23" s="1678"/>
      <c r="J23" s="1536"/>
      <c r="K23" s="1515"/>
      <c r="L23" s="1775"/>
      <c r="M23" s="1376"/>
      <c r="N23" s="1376"/>
      <c r="O23" s="1530"/>
      <c r="P23" s="1341"/>
      <c r="Q23" s="1822"/>
      <c r="R23" s="52"/>
      <c r="S23" s="113"/>
      <c r="T23" s="1515"/>
      <c r="U23" s="1515"/>
      <c r="V23" s="1515"/>
      <c r="W23" s="1820"/>
      <c r="X23" s="1585"/>
      <c r="Y23" s="1585"/>
      <c r="Z23" s="1585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</row>
    <row r="24" spans="1:59" s="377" customFormat="1">
      <c r="A24" s="381" t="s">
        <v>795</v>
      </c>
      <c r="B24" s="370" t="s">
        <v>182</v>
      </c>
      <c r="C24" s="370">
        <v>334</v>
      </c>
      <c r="D24" s="371" t="s">
        <v>179</v>
      </c>
      <c r="E24" s="372" t="s">
        <v>180</v>
      </c>
      <c r="F24" s="373">
        <v>45173</v>
      </c>
      <c r="G24" s="374">
        <f t="shared" si="2"/>
        <v>45174</v>
      </c>
      <c r="H24" s="382">
        <f>F24+2</f>
        <v>45175</v>
      </c>
      <c r="I24" s="1678"/>
      <c r="J24" s="1536"/>
      <c r="K24" s="1515"/>
      <c r="L24" s="1775"/>
      <c r="M24" s="1376"/>
      <c r="N24" s="1376"/>
      <c r="O24" s="1530"/>
      <c r="P24" s="1341"/>
      <c r="Q24" s="1822"/>
      <c r="R24" s="790"/>
      <c r="S24" s="462"/>
      <c r="T24" s="1515"/>
      <c r="U24" s="1515"/>
      <c r="V24" s="1515"/>
      <c r="W24" s="1820"/>
      <c r="X24" s="1585"/>
      <c r="Y24" s="1585"/>
      <c r="Z24" s="1585"/>
      <c r="AB24" s="462"/>
      <c r="AC24" s="462"/>
      <c r="AD24" s="462"/>
      <c r="AE24" s="462"/>
      <c r="AF24" s="462"/>
      <c r="AG24" s="462"/>
      <c r="AH24" s="462"/>
      <c r="AI24" s="462"/>
      <c r="AJ24" s="462"/>
      <c r="AK24" s="462"/>
      <c r="AL24" s="376"/>
      <c r="AM24" s="376"/>
      <c r="AN24" s="376"/>
      <c r="AO24" s="376"/>
      <c r="AP24" s="376"/>
      <c r="AQ24" s="376"/>
      <c r="AR24" s="376"/>
      <c r="AS24" s="376"/>
      <c r="AT24" s="376"/>
      <c r="AU24" s="376"/>
      <c r="AV24" s="376"/>
      <c r="AW24" s="376"/>
      <c r="AX24" s="376"/>
      <c r="AY24" s="376"/>
      <c r="AZ24" s="376"/>
      <c r="BA24" s="376"/>
      <c r="BB24" s="376"/>
      <c r="BC24" s="376"/>
      <c r="BD24" s="376"/>
      <c r="BE24" s="376"/>
      <c r="BF24" s="376"/>
      <c r="BG24" s="376"/>
    </row>
    <row r="25" spans="1:59" s="377" customFormat="1">
      <c r="A25" s="385" t="s">
        <v>796</v>
      </c>
      <c r="B25" s="386" t="s">
        <v>600</v>
      </c>
      <c r="C25" s="370">
        <v>336</v>
      </c>
      <c r="D25" s="380" t="s">
        <v>169</v>
      </c>
      <c r="E25" s="372" t="s">
        <v>180</v>
      </c>
      <c r="F25" s="373">
        <v>45174</v>
      </c>
      <c r="G25" s="374">
        <f t="shared" si="2"/>
        <v>45175</v>
      </c>
      <c r="H25" s="382">
        <f>F25+2</f>
        <v>45176</v>
      </c>
      <c r="I25" s="1678"/>
      <c r="J25" s="1536"/>
      <c r="K25" s="1515"/>
      <c r="L25" s="1775"/>
      <c r="M25" s="1376"/>
      <c r="N25" s="1376"/>
      <c r="O25" s="1530"/>
      <c r="P25" s="1341"/>
      <c r="Q25" s="1822"/>
      <c r="R25" s="790"/>
      <c r="S25" s="462"/>
      <c r="T25" s="1515"/>
      <c r="U25" s="1515"/>
      <c r="V25" s="1515"/>
      <c r="W25" s="1820"/>
      <c r="X25" s="1585"/>
      <c r="Y25" s="1585"/>
      <c r="Z25" s="1585"/>
      <c r="AB25" s="462"/>
      <c r="AC25" s="462"/>
      <c r="AD25" s="462"/>
      <c r="AE25" s="462"/>
      <c r="AF25" s="462"/>
      <c r="AG25" s="462"/>
      <c r="AH25" s="462"/>
      <c r="AI25" s="462"/>
      <c r="AJ25" s="462"/>
      <c r="AK25" s="462"/>
      <c r="AL25" s="376"/>
      <c r="AM25" s="376"/>
      <c r="AN25" s="376"/>
      <c r="AO25" s="376"/>
      <c r="AP25" s="376"/>
      <c r="AQ25" s="376"/>
      <c r="AR25" s="376"/>
      <c r="AS25" s="376"/>
      <c r="AT25" s="376"/>
      <c r="AU25" s="376"/>
      <c r="AV25" s="376"/>
      <c r="AW25" s="376"/>
      <c r="AX25" s="376"/>
      <c r="AY25" s="376"/>
      <c r="AZ25" s="376"/>
      <c r="BA25" s="376"/>
      <c r="BB25" s="376"/>
      <c r="BC25" s="376"/>
      <c r="BD25" s="376"/>
      <c r="BE25" s="376"/>
      <c r="BF25" s="376"/>
      <c r="BG25" s="376"/>
    </row>
    <row r="26" spans="1:59">
      <c r="A26" s="339" t="s">
        <v>194</v>
      </c>
      <c r="B26" s="337" t="s">
        <v>184</v>
      </c>
      <c r="C26" s="332">
        <v>336</v>
      </c>
      <c r="D26" s="338" t="s">
        <v>169</v>
      </c>
      <c r="E26" s="333" t="s">
        <v>180</v>
      </c>
      <c r="F26" s="334">
        <v>45177</v>
      </c>
      <c r="G26" s="335">
        <f t="shared" si="2"/>
        <v>45178</v>
      </c>
      <c r="H26" s="334">
        <f>F26+2</f>
        <v>45179</v>
      </c>
      <c r="I26" s="1679"/>
      <c r="J26" s="1537"/>
      <c r="K26" s="1680"/>
      <c r="L26" s="1776"/>
      <c r="M26" s="1377"/>
      <c r="N26" s="1377"/>
      <c r="O26" s="1531"/>
      <c r="P26" s="1342"/>
      <c r="Q26" s="1823"/>
      <c r="R26" s="52"/>
      <c r="S26" s="113"/>
      <c r="T26" s="1515"/>
      <c r="U26" s="1515"/>
      <c r="V26" s="1515"/>
      <c r="W26" s="1820"/>
      <c r="X26" s="1585"/>
      <c r="Y26" s="1585"/>
      <c r="Z26" s="1585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</row>
    <row r="27" spans="1:59">
      <c r="A27" s="62"/>
      <c r="B27" s="39"/>
      <c r="C27" s="39"/>
      <c r="D27" s="40"/>
      <c r="E27" s="40"/>
      <c r="F27" s="39"/>
      <c r="G27" s="39"/>
      <c r="H27" s="39"/>
      <c r="I27" s="63"/>
      <c r="J27" s="63"/>
      <c r="K27" s="63"/>
      <c r="L27" s="63"/>
      <c r="M27" s="64"/>
      <c r="N27" s="64"/>
      <c r="O27" s="64"/>
      <c r="P27" s="64"/>
      <c r="Q27" s="61"/>
      <c r="R27" s="52"/>
      <c r="S27" s="113"/>
      <c r="T27" s="62"/>
      <c r="U27" s="62"/>
      <c r="V27" s="62"/>
      <c r="W27" s="62"/>
      <c r="X27" s="61"/>
      <c r="Y27" s="61"/>
      <c r="Z27" s="61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</row>
    <row r="28" spans="1:59">
      <c r="A28" s="399" t="s">
        <v>589</v>
      </c>
      <c r="B28" s="394" t="s">
        <v>168</v>
      </c>
      <c r="C28" s="395">
        <f>SUM(C19,1)</f>
        <v>336</v>
      </c>
      <c r="D28" s="396" t="s">
        <v>169</v>
      </c>
      <c r="E28" s="400" t="s">
        <v>170</v>
      </c>
      <c r="F28" s="398">
        <f>SUM(F21,7)</f>
        <v>45179</v>
      </c>
      <c r="G28" s="397">
        <f t="shared" ref="G28:G33" si="3">F28+1</f>
        <v>45180</v>
      </c>
      <c r="H28" s="401">
        <f>F28+4</f>
        <v>45183</v>
      </c>
      <c r="I28" s="1677" t="s">
        <v>797</v>
      </c>
      <c r="J28" s="1535"/>
      <c r="K28" s="1514">
        <f>SUM(K21+1)</f>
        <v>441</v>
      </c>
      <c r="L28" s="1774" t="s">
        <v>173</v>
      </c>
      <c r="M28" s="1375">
        <f>SUM(M21+7)</f>
        <v>45590</v>
      </c>
      <c r="N28" s="1375">
        <f>SUM(M28+1)</f>
        <v>45591</v>
      </c>
      <c r="O28" s="1529">
        <f>SUM(N28+4)</f>
        <v>45595</v>
      </c>
      <c r="P28" s="1341">
        <f>SUM(O28+25)</f>
        <v>45620</v>
      </c>
      <c r="Q28" s="1821" t="s">
        <v>789</v>
      </c>
      <c r="R28" s="52"/>
      <c r="S28" s="113"/>
      <c r="T28" s="1515"/>
      <c r="U28" s="1515"/>
      <c r="V28" s="1515"/>
      <c r="W28" s="1820"/>
      <c r="X28" s="1585"/>
      <c r="Y28" s="1585"/>
      <c r="Z28" s="1585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</row>
    <row r="29" spans="1:59">
      <c r="A29" s="393" t="str">
        <f>_xlfn.ARRAYTOTEXT(A28)</f>
        <v>MSC IMMA III</v>
      </c>
      <c r="B29" s="337" t="s">
        <v>168</v>
      </c>
      <c r="C29" s="332">
        <f>SUM(C28,0)</f>
        <v>336</v>
      </c>
      <c r="D29" s="338" t="s">
        <v>169</v>
      </c>
      <c r="E29" s="333" t="s">
        <v>176</v>
      </c>
      <c r="F29" s="334">
        <v>45182</v>
      </c>
      <c r="G29" s="335">
        <f t="shared" si="3"/>
        <v>45183</v>
      </c>
      <c r="H29" s="336">
        <f>F29+1</f>
        <v>45183</v>
      </c>
      <c r="I29" s="1678"/>
      <c r="J29" s="1536"/>
      <c r="K29" s="1515"/>
      <c r="L29" s="1775"/>
      <c r="M29" s="1376"/>
      <c r="N29" s="1376"/>
      <c r="O29" s="1530"/>
      <c r="P29" s="1341"/>
      <c r="Q29" s="1822"/>
      <c r="R29" s="52"/>
      <c r="S29" s="113"/>
      <c r="T29" s="1515"/>
      <c r="U29" s="1515"/>
      <c r="V29" s="1515"/>
      <c r="W29" s="1820"/>
      <c r="X29" s="1585"/>
      <c r="Y29" s="1585"/>
      <c r="Z29" s="1585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</row>
    <row r="30" spans="1:59">
      <c r="A30" s="339" t="s">
        <v>228</v>
      </c>
      <c r="B30" s="337" t="s">
        <v>178</v>
      </c>
      <c r="C30" s="332">
        <v>334</v>
      </c>
      <c r="D30" s="338" t="s">
        <v>179</v>
      </c>
      <c r="E30" s="333" t="s">
        <v>180</v>
      </c>
      <c r="F30" s="334">
        <f>SUM(F21,7)</f>
        <v>45179</v>
      </c>
      <c r="G30" s="335">
        <f t="shared" si="3"/>
        <v>45180</v>
      </c>
      <c r="H30" s="336">
        <f>F30+4</f>
        <v>45183</v>
      </c>
      <c r="I30" s="1678"/>
      <c r="J30" s="1536"/>
      <c r="K30" s="1515"/>
      <c r="L30" s="1775"/>
      <c r="M30" s="1376"/>
      <c r="N30" s="1376"/>
      <c r="O30" s="1530"/>
      <c r="P30" s="1341"/>
      <c r="Q30" s="1822"/>
      <c r="R30" s="52"/>
      <c r="S30" s="113"/>
      <c r="T30" s="1515"/>
      <c r="U30" s="1515"/>
      <c r="V30" s="1515"/>
      <c r="W30" s="1820"/>
      <c r="X30" s="1585"/>
      <c r="Y30" s="1585"/>
      <c r="Z30" s="1585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</row>
    <row r="31" spans="1:59" s="377" customFormat="1">
      <c r="A31" s="381" t="s">
        <v>798</v>
      </c>
      <c r="B31" s="370" t="s">
        <v>182</v>
      </c>
      <c r="C31" s="370">
        <f>SUM(C22,1)</f>
        <v>336</v>
      </c>
      <c r="D31" s="371" t="s">
        <v>179</v>
      </c>
      <c r="E31" s="372" t="s">
        <v>180</v>
      </c>
      <c r="F31" s="373">
        <f>SUM(F22,7)</f>
        <v>45182</v>
      </c>
      <c r="G31" s="374">
        <f t="shared" si="3"/>
        <v>45183</v>
      </c>
      <c r="H31" s="382">
        <f>F31+2</f>
        <v>45184</v>
      </c>
      <c r="I31" s="1678"/>
      <c r="J31" s="1536"/>
      <c r="K31" s="1515"/>
      <c r="L31" s="1775"/>
      <c r="M31" s="1376"/>
      <c r="N31" s="1376"/>
      <c r="O31" s="1530"/>
      <c r="P31" s="1341"/>
      <c r="Q31" s="1822"/>
      <c r="R31" s="790"/>
      <c r="S31" s="462"/>
      <c r="T31" s="1515"/>
      <c r="U31" s="1515"/>
      <c r="V31" s="1515"/>
      <c r="W31" s="1820"/>
      <c r="X31" s="1585"/>
      <c r="Y31" s="1585"/>
      <c r="Z31" s="1585"/>
      <c r="AB31" s="462"/>
      <c r="AC31" s="462"/>
      <c r="AD31" s="462"/>
      <c r="AE31" s="462"/>
      <c r="AF31" s="462"/>
      <c r="AG31" s="462"/>
      <c r="AH31" s="462"/>
      <c r="AI31" s="462"/>
      <c r="AJ31" s="462"/>
      <c r="AK31" s="462"/>
      <c r="AL31" s="376"/>
      <c r="AM31" s="376"/>
      <c r="AN31" s="376"/>
      <c r="AO31" s="376"/>
      <c r="AP31" s="376"/>
      <c r="AQ31" s="376"/>
      <c r="AR31" s="376"/>
      <c r="AS31" s="376"/>
      <c r="AT31" s="376"/>
      <c r="AU31" s="376"/>
      <c r="AV31" s="376"/>
      <c r="AW31" s="376"/>
      <c r="AX31" s="376"/>
      <c r="AY31" s="376"/>
      <c r="AZ31" s="376"/>
      <c r="BA31" s="376"/>
      <c r="BB31" s="376"/>
      <c r="BC31" s="376"/>
      <c r="BD31" s="376"/>
      <c r="BE31" s="376"/>
      <c r="BF31" s="376"/>
      <c r="BG31" s="376"/>
    </row>
    <row r="32" spans="1:59" s="377" customFormat="1">
      <c r="A32" s="383" t="s">
        <v>799</v>
      </c>
      <c r="B32" s="379" t="s">
        <v>178</v>
      </c>
      <c r="C32" s="370">
        <f>SUM(C24,1)</f>
        <v>335</v>
      </c>
      <c r="D32" s="380" t="s">
        <v>179</v>
      </c>
      <c r="E32" s="372" t="s">
        <v>180</v>
      </c>
      <c r="F32" s="373">
        <f>SUM(F24,7)</f>
        <v>45180</v>
      </c>
      <c r="G32" s="374">
        <f t="shared" si="3"/>
        <v>45181</v>
      </c>
      <c r="H32" s="382">
        <f>F32+2</f>
        <v>45182</v>
      </c>
      <c r="I32" s="1678"/>
      <c r="J32" s="1536"/>
      <c r="K32" s="1515"/>
      <c r="L32" s="1775"/>
      <c r="M32" s="1376"/>
      <c r="N32" s="1376"/>
      <c r="O32" s="1530"/>
      <c r="P32" s="1341"/>
      <c r="Q32" s="1822"/>
      <c r="R32" s="790"/>
      <c r="S32" s="462"/>
      <c r="T32" s="1515"/>
      <c r="U32" s="1515"/>
      <c r="V32" s="1515"/>
      <c r="W32" s="1820"/>
      <c r="X32" s="1585"/>
      <c r="Y32" s="1585"/>
      <c r="Z32" s="1585"/>
      <c r="AB32" s="462"/>
      <c r="AC32" s="462"/>
      <c r="AD32" s="462"/>
      <c r="AE32" s="462"/>
      <c r="AF32" s="462"/>
      <c r="AG32" s="462"/>
      <c r="AH32" s="462"/>
      <c r="AI32" s="462"/>
      <c r="AJ32" s="462"/>
      <c r="AK32" s="462"/>
      <c r="AL32" s="376"/>
      <c r="AM32" s="376"/>
      <c r="AN32" s="376"/>
      <c r="AO32" s="376"/>
      <c r="AP32" s="376"/>
      <c r="AQ32" s="376"/>
      <c r="AR32" s="376"/>
      <c r="AS32" s="376"/>
      <c r="AT32" s="376"/>
      <c r="AU32" s="376"/>
      <c r="AV32" s="376"/>
      <c r="AW32" s="376"/>
      <c r="AX32" s="376"/>
      <c r="AY32" s="376"/>
      <c r="AZ32" s="376"/>
      <c r="BA32" s="376"/>
      <c r="BB32" s="376"/>
      <c r="BC32" s="376"/>
      <c r="BD32" s="376"/>
      <c r="BE32" s="376"/>
      <c r="BF32" s="376"/>
      <c r="BG32" s="376"/>
    </row>
    <row r="33" spans="1:59">
      <c r="A33" s="339" t="s">
        <v>189</v>
      </c>
      <c r="B33" s="337" t="s">
        <v>184</v>
      </c>
      <c r="C33" s="332">
        <v>337</v>
      </c>
      <c r="D33" s="338"/>
      <c r="E33" s="333" t="s">
        <v>180</v>
      </c>
      <c r="F33" s="334">
        <v>45184</v>
      </c>
      <c r="G33" s="335">
        <f t="shared" si="3"/>
        <v>45185</v>
      </c>
      <c r="H33" s="334">
        <f>F33+2</f>
        <v>45186</v>
      </c>
      <c r="I33" s="1845"/>
      <c r="J33" s="1537"/>
      <c r="K33" s="1680"/>
      <c r="L33" s="1776"/>
      <c r="M33" s="1377"/>
      <c r="N33" s="1377"/>
      <c r="O33" s="1531"/>
      <c r="P33" s="1342"/>
      <c r="Q33" s="1823"/>
      <c r="R33" s="52"/>
      <c r="S33" s="12"/>
      <c r="T33" s="1515"/>
      <c r="U33" s="1515"/>
      <c r="V33" s="1515"/>
      <c r="W33" s="1820"/>
      <c r="X33" s="1585"/>
      <c r="Y33" s="1585"/>
      <c r="Z33" s="1585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</row>
    <row r="34" spans="1:59">
      <c r="A34" s="62"/>
      <c r="B34" s="39"/>
      <c r="C34" s="39"/>
      <c r="D34" s="40"/>
      <c r="E34" s="40"/>
      <c r="F34" s="39"/>
      <c r="G34" s="39"/>
      <c r="H34" s="39"/>
      <c r="I34" s="63"/>
      <c r="J34" s="63"/>
      <c r="K34" s="63"/>
      <c r="L34" s="63"/>
      <c r="M34" s="64"/>
      <c r="N34" s="64"/>
      <c r="O34" s="64"/>
      <c r="P34" s="64"/>
      <c r="Q34" s="61"/>
      <c r="R34" s="52"/>
      <c r="S34" s="12"/>
      <c r="T34" s="62"/>
      <c r="U34" s="62"/>
      <c r="V34" s="62"/>
      <c r="W34" s="62"/>
      <c r="X34" s="61"/>
      <c r="Y34" s="61"/>
      <c r="Z34" s="61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</row>
    <row r="35" spans="1:59">
      <c r="A35" s="393" t="s">
        <v>371</v>
      </c>
      <c r="B35" s="394" t="s">
        <v>168</v>
      </c>
      <c r="C35" s="395">
        <f>SUM(C26,1)</f>
        <v>337</v>
      </c>
      <c r="D35" s="396" t="s">
        <v>169</v>
      </c>
      <c r="E35" s="400" t="s">
        <v>170</v>
      </c>
      <c r="F35" s="398">
        <f>SUM(F28,7)</f>
        <v>45186</v>
      </c>
      <c r="G35" s="397">
        <f t="shared" ref="G35:G40" si="4">F35+1</f>
        <v>45187</v>
      </c>
      <c r="H35" s="401">
        <f>F35+4</f>
        <v>45190</v>
      </c>
      <c r="I35" s="1677" t="s">
        <v>776</v>
      </c>
      <c r="J35" s="1535"/>
      <c r="K35" s="1514">
        <f>K28+1</f>
        <v>442</v>
      </c>
      <c r="L35" s="1774" t="s">
        <v>173</v>
      </c>
      <c r="M35" s="1375">
        <f>SUM(M28+7)</f>
        <v>45597</v>
      </c>
      <c r="N35" s="1375">
        <f>SUM(M35+1)</f>
        <v>45598</v>
      </c>
      <c r="O35" s="1529">
        <f>SUM(N35+4)</f>
        <v>45602</v>
      </c>
      <c r="P35" s="1341">
        <f>SUM(O35+25)</f>
        <v>45627</v>
      </c>
      <c r="Q35" s="1821" t="s">
        <v>789</v>
      </c>
      <c r="R35" s="52"/>
      <c r="S35" s="12"/>
      <c r="T35" s="1515"/>
      <c r="U35" s="1515"/>
      <c r="V35" s="1515"/>
      <c r="W35" s="1820"/>
      <c r="X35" s="1585"/>
      <c r="Y35" s="1585"/>
      <c r="Z35" s="1585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</row>
    <row r="36" spans="1:59">
      <c r="A36" s="393" t="str">
        <f>_xlfn.ARRAYTOTEXT(A35)</f>
        <v>MSC ADITI</v>
      </c>
      <c r="B36" s="337" t="s">
        <v>168</v>
      </c>
      <c r="C36" s="332">
        <f>SUM(C35,0)</f>
        <v>337</v>
      </c>
      <c r="D36" s="338" t="s">
        <v>169</v>
      </c>
      <c r="E36" s="333" t="s">
        <v>176</v>
      </c>
      <c r="F36" s="334">
        <v>45189</v>
      </c>
      <c r="G36" s="335">
        <f t="shared" si="4"/>
        <v>45190</v>
      </c>
      <c r="H36" s="336">
        <f>F36+1</f>
        <v>45190</v>
      </c>
      <c r="I36" s="1678"/>
      <c r="J36" s="1536"/>
      <c r="K36" s="1515"/>
      <c r="L36" s="1775"/>
      <c r="M36" s="1376"/>
      <c r="N36" s="1376"/>
      <c r="O36" s="1530"/>
      <c r="P36" s="1341"/>
      <c r="Q36" s="1822"/>
      <c r="R36" s="52"/>
      <c r="S36" s="12"/>
      <c r="T36" s="1515"/>
      <c r="U36" s="1515"/>
      <c r="V36" s="1515"/>
      <c r="W36" s="1820"/>
      <c r="X36" s="1585"/>
      <c r="Y36" s="1585"/>
      <c r="Z36" s="1585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</row>
    <row r="37" spans="1:59">
      <c r="A37" s="339" t="s">
        <v>221</v>
      </c>
      <c r="B37" s="337" t="s">
        <v>178</v>
      </c>
      <c r="C37" s="332">
        <v>335</v>
      </c>
      <c r="D37" s="338" t="s">
        <v>179</v>
      </c>
      <c r="E37" s="333" t="s">
        <v>180</v>
      </c>
      <c r="F37" s="334">
        <f>SUM(F28,7)</f>
        <v>45186</v>
      </c>
      <c r="G37" s="335">
        <f t="shared" si="4"/>
        <v>45187</v>
      </c>
      <c r="H37" s="336">
        <f>F37+4</f>
        <v>45190</v>
      </c>
      <c r="I37" s="1678"/>
      <c r="J37" s="1536"/>
      <c r="K37" s="1515"/>
      <c r="L37" s="1775"/>
      <c r="M37" s="1376"/>
      <c r="N37" s="1376"/>
      <c r="O37" s="1530"/>
      <c r="P37" s="1341"/>
      <c r="Q37" s="1822"/>
      <c r="R37" s="52"/>
      <c r="S37" s="12"/>
      <c r="T37" s="1515"/>
      <c r="U37" s="1515"/>
      <c r="V37" s="1515"/>
      <c r="W37" s="1820"/>
      <c r="X37" s="1585"/>
      <c r="Y37" s="1585"/>
      <c r="Z37" s="1585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</row>
    <row r="38" spans="1:59" s="377" customFormat="1">
      <c r="A38" s="381" t="s">
        <v>800</v>
      </c>
      <c r="B38" s="370" t="s">
        <v>182</v>
      </c>
      <c r="C38" s="370">
        <f>SUM(C29,1)</f>
        <v>337</v>
      </c>
      <c r="D38" s="371" t="s">
        <v>179</v>
      </c>
      <c r="E38" s="372" t="s">
        <v>180</v>
      </c>
      <c r="F38" s="373">
        <f>SUM(F29,7)</f>
        <v>45189</v>
      </c>
      <c r="G38" s="374">
        <f t="shared" si="4"/>
        <v>45190</v>
      </c>
      <c r="H38" s="382">
        <f>F38+2</f>
        <v>45191</v>
      </c>
      <c r="I38" s="1678"/>
      <c r="J38" s="1536"/>
      <c r="K38" s="1515"/>
      <c r="L38" s="1775"/>
      <c r="M38" s="1376"/>
      <c r="N38" s="1376"/>
      <c r="O38" s="1530"/>
      <c r="P38" s="1341"/>
      <c r="Q38" s="1822"/>
      <c r="R38" s="790"/>
      <c r="S38" s="462"/>
      <c r="T38" s="1515"/>
      <c r="U38" s="1515"/>
      <c r="V38" s="1515"/>
      <c r="W38" s="1820"/>
      <c r="X38" s="1585"/>
      <c r="Y38" s="1585"/>
      <c r="Z38" s="1585"/>
      <c r="AB38" s="462"/>
      <c r="AC38" s="462"/>
      <c r="AD38" s="462"/>
      <c r="AE38" s="462"/>
      <c r="AF38" s="462"/>
      <c r="AG38" s="462"/>
      <c r="AH38" s="462"/>
      <c r="AI38" s="462"/>
      <c r="AJ38" s="462"/>
      <c r="AK38" s="462"/>
      <c r="AL38" s="376"/>
      <c r="AM38" s="376"/>
      <c r="AN38" s="376"/>
      <c r="AO38" s="376"/>
      <c r="AP38" s="376"/>
      <c r="AQ38" s="376"/>
      <c r="AR38" s="376"/>
      <c r="AS38" s="376"/>
      <c r="AT38" s="376"/>
      <c r="AU38" s="376"/>
      <c r="AV38" s="376"/>
      <c r="AW38" s="376"/>
      <c r="AX38" s="376"/>
      <c r="AY38" s="376"/>
      <c r="AZ38" s="376"/>
      <c r="BA38" s="376"/>
      <c r="BB38" s="376"/>
      <c r="BC38" s="376"/>
      <c r="BD38" s="376"/>
      <c r="BE38" s="376"/>
      <c r="BF38" s="376"/>
      <c r="BG38" s="376"/>
    </row>
    <row r="39" spans="1:59" s="377" customFormat="1">
      <c r="A39" s="378" t="s">
        <v>801</v>
      </c>
      <c r="B39" s="379" t="s">
        <v>600</v>
      </c>
      <c r="C39" s="370">
        <v>336</v>
      </c>
      <c r="D39" s="380" t="s">
        <v>169</v>
      </c>
      <c r="E39" s="372" t="s">
        <v>180</v>
      </c>
      <c r="F39" s="373">
        <v>45188</v>
      </c>
      <c r="G39" s="374">
        <f t="shared" si="4"/>
        <v>45189</v>
      </c>
      <c r="H39" s="382">
        <f>F39+2</f>
        <v>45190</v>
      </c>
      <c r="I39" s="1678"/>
      <c r="J39" s="1536"/>
      <c r="K39" s="1515"/>
      <c r="L39" s="1775"/>
      <c r="M39" s="1376"/>
      <c r="N39" s="1376"/>
      <c r="O39" s="1530"/>
      <c r="P39" s="1341"/>
      <c r="Q39" s="1822"/>
      <c r="R39" s="790"/>
      <c r="S39" s="462"/>
      <c r="T39" s="1515"/>
      <c r="U39" s="1515"/>
      <c r="V39" s="1515"/>
      <c r="W39" s="1820"/>
      <c r="X39" s="1585"/>
      <c r="Y39" s="1585"/>
      <c r="Z39" s="1585"/>
      <c r="AB39" s="462"/>
      <c r="AC39" s="462"/>
      <c r="AD39" s="462"/>
      <c r="AE39" s="462"/>
      <c r="AF39" s="462"/>
      <c r="AG39" s="462"/>
      <c r="AH39" s="462"/>
      <c r="AI39" s="462"/>
      <c r="AJ39" s="462"/>
      <c r="AK39" s="462"/>
      <c r="AL39" s="376"/>
      <c r="AM39" s="376"/>
      <c r="AN39" s="376"/>
      <c r="AO39" s="376"/>
      <c r="AP39" s="376"/>
      <c r="AQ39" s="376"/>
      <c r="AR39" s="376"/>
      <c r="AS39" s="376"/>
      <c r="AT39" s="376"/>
      <c r="AU39" s="376"/>
      <c r="AV39" s="376"/>
      <c r="AW39" s="376"/>
      <c r="AX39" s="376"/>
      <c r="AY39" s="376"/>
      <c r="AZ39" s="376"/>
      <c r="BA39" s="376"/>
      <c r="BB39" s="376"/>
      <c r="BC39" s="376"/>
      <c r="BD39" s="376"/>
      <c r="BE39" s="376"/>
      <c r="BF39" s="376"/>
      <c r="BG39" s="376"/>
    </row>
    <row r="40" spans="1:59">
      <c r="A40" s="339" t="s">
        <v>224</v>
      </c>
      <c r="B40" s="337" t="s">
        <v>184</v>
      </c>
      <c r="C40" s="332">
        <v>338</v>
      </c>
      <c r="D40" s="338" t="s">
        <v>169</v>
      </c>
      <c r="E40" s="333" t="s">
        <v>180</v>
      </c>
      <c r="F40" s="334">
        <v>45191</v>
      </c>
      <c r="G40" s="335">
        <f t="shared" si="4"/>
        <v>45192</v>
      </c>
      <c r="H40" s="334">
        <f>F40+2</f>
        <v>45193</v>
      </c>
      <c r="I40" s="1845"/>
      <c r="J40" s="1537"/>
      <c r="K40" s="1680"/>
      <c r="L40" s="1776"/>
      <c r="M40" s="1377"/>
      <c r="N40" s="1377"/>
      <c r="O40" s="1531"/>
      <c r="P40" s="1342"/>
      <c r="Q40" s="1823"/>
      <c r="R40" s="52"/>
      <c r="S40" s="12"/>
      <c r="T40" s="1515"/>
      <c r="U40" s="1515"/>
      <c r="V40" s="1515"/>
      <c r="W40" s="1820"/>
      <c r="X40" s="1585"/>
      <c r="Y40" s="1585"/>
      <c r="Z40" s="1585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</row>
    <row r="41" spans="1:59">
      <c r="A41" s="62"/>
      <c r="B41" s="39"/>
      <c r="C41" s="39"/>
      <c r="D41" s="40"/>
      <c r="E41" s="40"/>
      <c r="F41" s="249"/>
      <c r="G41" s="39"/>
      <c r="H41" s="39"/>
      <c r="I41" s="63"/>
      <c r="J41" s="63"/>
      <c r="K41" s="63"/>
      <c r="L41" s="63"/>
      <c r="M41" s="64"/>
      <c r="N41" s="64"/>
      <c r="O41" s="64"/>
      <c r="P41" s="64"/>
      <c r="Q41" s="61"/>
      <c r="R41" s="52"/>
      <c r="S41" s="12"/>
      <c r="T41" s="62"/>
      <c r="U41" s="62"/>
      <c r="V41" s="62"/>
      <c r="W41" s="62"/>
      <c r="X41" s="61"/>
      <c r="Y41" s="61"/>
      <c r="Z41" s="61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</row>
    <row r="42" spans="1:59">
      <c r="A42" s="402" t="s">
        <v>787</v>
      </c>
      <c r="B42" s="394" t="s">
        <v>168</v>
      </c>
      <c r="C42" s="395">
        <f>SUM(C33,1)</f>
        <v>338</v>
      </c>
      <c r="D42" s="396" t="s">
        <v>169</v>
      </c>
      <c r="E42" s="400" t="s">
        <v>170</v>
      </c>
      <c r="F42" s="398">
        <f>SUM(F35,7)</f>
        <v>45193</v>
      </c>
      <c r="G42" s="397">
        <f t="shared" ref="G42:G47" si="5">F42+1</f>
        <v>45194</v>
      </c>
      <c r="H42" s="401">
        <f>F42+4</f>
        <v>45197</v>
      </c>
      <c r="I42" s="1076" t="s">
        <v>777</v>
      </c>
      <c r="J42" s="1079"/>
      <c r="K42" s="1082">
        <f>SUM(K35+1)</f>
        <v>443</v>
      </c>
      <c r="L42" s="1758" t="s">
        <v>173</v>
      </c>
      <c r="M42" s="1070">
        <f>SUM(M35+7)</f>
        <v>45604</v>
      </c>
      <c r="N42" s="1070">
        <f>SUM(M42+1)</f>
        <v>45605</v>
      </c>
      <c r="O42" s="1351">
        <f>SUM(N42+4)</f>
        <v>45609</v>
      </c>
      <c r="P42" s="1341">
        <f>SUM(O42+25)</f>
        <v>45634</v>
      </c>
      <c r="Q42" s="1821" t="s">
        <v>789</v>
      </c>
      <c r="R42" s="52"/>
      <c r="S42" s="12"/>
      <c r="T42" s="1515"/>
      <c r="U42" s="1515"/>
      <c r="V42" s="1515"/>
      <c r="W42" s="1820"/>
      <c r="X42" s="1585"/>
      <c r="Y42" s="1585"/>
      <c r="Z42" s="1585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</row>
    <row r="43" spans="1:59">
      <c r="A43" s="393" t="str">
        <f>_xlfn.ARRAYTOTEXT(A42)</f>
        <v xml:space="preserve">MSC GRETA III </v>
      </c>
      <c r="B43" s="337" t="s">
        <v>168</v>
      </c>
      <c r="C43" s="332">
        <f>SUM(C42,0)</f>
        <v>338</v>
      </c>
      <c r="D43" s="338" t="s">
        <v>169</v>
      </c>
      <c r="E43" s="333" t="s">
        <v>176</v>
      </c>
      <c r="F43" s="334">
        <f>SUM(F34,7)</f>
        <v>7</v>
      </c>
      <c r="G43" s="335">
        <f t="shared" si="5"/>
        <v>8</v>
      </c>
      <c r="H43" s="336">
        <f>F43+1</f>
        <v>8</v>
      </c>
      <c r="I43" s="1077"/>
      <c r="J43" s="1080"/>
      <c r="K43" s="1083"/>
      <c r="L43" s="1759"/>
      <c r="M43" s="1071"/>
      <c r="N43" s="1071"/>
      <c r="O43" s="1352"/>
      <c r="P43" s="1341"/>
      <c r="Q43" s="1822"/>
      <c r="R43" s="52"/>
      <c r="S43" s="12"/>
      <c r="T43" s="1515"/>
      <c r="U43" s="1515"/>
      <c r="V43" s="1515"/>
      <c r="W43" s="1820"/>
      <c r="X43" s="1585"/>
      <c r="Y43" s="1585"/>
      <c r="Z43" s="1585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</row>
    <row r="44" spans="1:59">
      <c r="A44" s="339" t="s">
        <v>213</v>
      </c>
      <c r="B44" s="337" t="s">
        <v>178</v>
      </c>
      <c r="C44" s="332">
        <f>SUM(C35,1)</f>
        <v>338</v>
      </c>
      <c r="D44" s="338" t="s">
        <v>179</v>
      </c>
      <c r="E44" s="333" t="s">
        <v>180</v>
      </c>
      <c r="F44" s="334">
        <f>SUM(F35,7)</f>
        <v>45193</v>
      </c>
      <c r="G44" s="335">
        <f t="shared" si="5"/>
        <v>45194</v>
      </c>
      <c r="H44" s="336">
        <f>F44+4</f>
        <v>45197</v>
      </c>
      <c r="I44" s="1077"/>
      <c r="J44" s="1080"/>
      <c r="K44" s="1083"/>
      <c r="L44" s="1759"/>
      <c r="M44" s="1071"/>
      <c r="N44" s="1071"/>
      <c r="O44" s="1352"/>
      <c r="P44" s="1341"/>
      <c r="Q44" s="1822"/>
      <c r="R44" s="52"/>
      <c r="S44" s="12"/>
      <c r="T44" s="1515"/>
      <c r="U44" s="1515"/>
      <c r="V44" s="1515"/>
      <c r="W44" s="1820"/>
      <c r="X44" s="1585"/>
      <c r="Y44" s="1585"/>
      <c r="Z44" s="1585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</row>
    <row r="45" spans="1:59" s="377" customFormat="1">
      <c r="A45" s="381" t="s">
        <v>802</v>
      </c>
      <c r="B45" s="370" t="s">
        <v>182</v>
      </c>
      <c r="C45" s="370">
        <v>337</v>
      </c>
      <c r="D45" s="371" t="s">
        <v>179</v>
      </c>
      <c r="E45" s="372" t="s">
        <v>180</v>
      </c>
      <c r="F45" s="373">
        <f>SUM(F36,7)</f>
        <v>45196</v>
      </c>
      <c r="G45" s="374">
        <f t="shared" si="5"/>
        <v>45197</v>
      </c>
      <c r="H45" s="382">
        <f>F45+2</f>
        <v>45198</v>
      </c>
      <c r="I45" s="1077"/>
      <c r="J45" s="1080"/>
      <c r="K45" s="1083"/>
      <c r="L45" s="1759"/>
      <c r="M45" s="1071"/>
      <c r="N45" s="1071"/>
      <c r="O45" s="1352"/>
      <c r="P45" s="1341"/>
      <c r="Q45" s="1822"/>
      <c r="R45" s="790"/>
      <c r="S45" s="462"/>
      <c r="T45" s="1515"/>
      <c r="U45" s="1515"/>
      <c r="V45" s="1515"/>
      <c r="W45" s="1820"/>
      <c r="X45" s="1585"/>
      <c r="Y45" s="1585"/>
      <c r="Z45" s="1585"/>
      <c r="AB45" s="462"/>
      <c r="AC45" s="462"/>
      <c r="AD45" s="462"/>
      <c r="AE45" s="462"/>
      <c r="AF45" s="462"/>
      <c r="AG45" s="462"/>
      <c r="AH45" s="462"/>
      <c r="AI45" s="462"/>
      <c r="AJ45" s="462"/>
      <c r="AK45" s="462"/>
      <c r="AL45" s="376"/>
      <c r="AM45" s="376"/>
      <c r="AN45" s="376"/>
      <c r="AO45" s="376"/>
      <c r="AP45" s="376"/>
      <c r="AQ45" s="376"/>
      <c r="AR45" s="376"/>
      <c r="AS45" s="376"/>
      <c r="AT45" s="376"/>
      <c r="AU45" s="376"/>
      <c r="AV45" s="376"/>
      <c r="AW45" s="376"/>
      <c r="AX45" s="376"/>
      <c r="AY45" s="376"/>
      <c r="AZ45" s="376"/>
      <c r="BA45" s="376"/>
      <c r="BB45" s="376"/>
      <c r="BC45" s="376"/>
      <c r="BD45" s="376"/>
      <c r="BE45" s="376"/>
      <c r="BF45" s="376"/>
      <c r="BG45" s="376"/>
    </row>
    <row r="46" spans="1:59" s="377" customFormat="1">
      <c r="A46" s="383" t="s">
        <v>803</v>
      </c>
      <c r="B46" s="379" t="s">
        <v>600</v>
      </c>
      <c r="C46" s="370">
        <f>SUM(C37,1)</f>
        <v>336</v>
      </c>
      <c r="D46" s="380" t="s">
        <v>169</v>
      </c>
      <c r="E46" s="372" t="s">
        <v>180</v>
      </c>
      <c r="F46" s="373">
        <f>SUM(F37,7)</f>
        <v>45193</v>
      </c>
      <c r="G46" s="374">
        <f t="shared" si="5"/>
        <v>45194</v>
      </c>
      <c r="H46" s="382">
        <f>F46+2</f>
        <v>45195</v>
      </c>
      <c r="I46" s="1077"/>
      <c r="J46" s="1080"/>
      <c r="K46" s="1083"/>
      <c r="L46" s="1759"/>
      <c r="M46" s="1071"/>
      <c r="N46" s="1071"/>
      <c r="O46" s="1352"/>
      <c r="P46" s="1341"/>
      <c r="Q46" s="1822"/>
      <c r="R46" s="790"/>
      <c r="S46" s="462"/>
      <c r="T46" s="1515"/>
      <c r="U46" s="1515"/>
      <c r="V46" s="1515"/>
      <c r="W46" s="1820"/>
      <c r="X46" s="1585"/>
      <c r="Y46" s="1585"/>
      <c r="Z46" s="1585"/>
      <c r="AB46" s="462"/>
      <c r="AC46" s="462"/>
      <c r="AD46" s="462"/>
      <c r="AE46" s="462"/>
      <c r="AF46" s="462"/>
      <c r="AG46" s="462"/>
      <c r="AH46" s="462"/>
      <c r="AI46" s="462"/>
      <c r="AJ46" s="462"/>
      <c r="AK46" s="462"/>
      <c r="AL46" s="376"/>
      <c r="AM46" s="376"/>
      <c r="AN46" s="376"/>
      <c r="AO46" s="376"/>
      <c r="AP46" s="376"/>
      <c r="AQ46" s="376"/>
      <c r="AR46" s="376"/>
      <c r="AS46" s="376"/>
      <c r="AT46" s="376"/>
      <c r="AU46" s="376"/>
      <c r="AV46" s="376"/>
      <c r="AW46" s="376"/>
      <c r="AX46" s="376"/>
      <c r="AY46" s="376"/>
      <c r="AZ46" s="376"/>
      <c r="BA46" s="376"/>
      <c r="BB46" s="376"/>
      <c r="BC46" s="376"/>
      <c r="BD46" s="376"/>
      <c r="BE46" s="376"/>
      <c r="BF46" s="376"/>
      <c r="BG46" s="376"/>
    </row>
    <row r="47" spans="1:59">
      <c r="A47" s="339" t="s">
        <v>804</v>
      </c>
      <c r="B47" s="337" t="s">
        <v>184</v>
      </c>
      <c r="C47" s="332">
        <v>339</v>
      </c>
      <c r="D47" s="338" t="s">
        <v>169</v>
      </c>
      <c r="E47" s="333" t="s">
        <v>180</v>
      </c>
      <c r="F47" s="334">
        <v>45198</v>
      </c>
      <c r="G47" s="335">
        <f t="shared" si="5"/>
        <v>45199</v>
      </c>
      <c r="H47" s="334">
        <f>F47+2</f>
        <v>45200</v>
      </c>
      <c r="I47" s="1832"/>
      <c r="J47" s="1081"/>
      <c r="K47" s="1084"/>
      <c r="L47" s="1760"/>
      <c r="M47" s="1072"/>
      <c r="N47" s="1072"/>
      <c r="O47" s="1353"/>
      <c r="P47" s="1342"/>
      <c r="Q47" s="1823"/>
      <c r="R47" s="52"/>
      <c r="S47" s="12"/>
      <c r="T47" s="1515"/>
      <c r="U47" s="1515"/>
      <c r="V47" s="1515"/>
      <c r="W47" s="1820"/>
      <c r="X47" s="1585"/>
      <c r="Y47" s="1585"/>
      <c r="Z47" s="1585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</row>
    <row r="48" spans="1:59">
      <c r="A48" s="62"/>
      <c r="B48" s="39"/>
      <c r="C48" s="39"/>
      <c r="D48" s="40"/>
      <c r="E48" s="40"/>
      <c r="F48" s="39"/>
      <c r="G48" s="39"/>
      <c r="H48" s="39"/>
      <c r="I48" s="63"/>
      <c r="J48" s="63"/>
      <c r="K48" s="63"/>
      <c r="L48" s="63"/>
      <c r="M48" s="65"/>
      <c r="N48" s="64"/>
      <c r="O48" s="64"/>
      <c r="P48" s="64"/>
      <c r="Q48" s="61"/>
      <c r="R48" s="52"/>
      <c r="S48" s="12"/>
      <c r="T48" s="62"/>
      <c r="U48" s="62"/>
      <c r="V48" s="62"/>
      <c r="W48" s="62"/>
      <c r="X48" s="789"/>
      <c r="Y48" s="61"/>
      <c r="Z48" s="61"/>
      <c r="AB48" s="113"/>
      <c r="AC48" s="113"/>
      <c r="AD48" s="113"/>
      <c r="AE48" s="113"/>
      <c r="AF48" s="113"/>
      <c r="AG48" s="113"/>
      <c r="AH48" s="113"/>
      <c r="AI48" s="113"/>
      <c r="AJ48" s="113"/>
      <c r="AK48" s="113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</row>
    <row r="49" spans="1:59">
      <c r="A49" s="403"/>
      <c r="B49" s="394" t="s">
        <v>168</v>
      </c>
      <c r="C49" s="395">
        <f>SUM(C40,1)</f>
        <v>339</v>
      </c>
      <c r="D49" s="396" t="s">
        <v>169</v>
      </c>
      <c r="E49" s="400" t="s">
        <v>170</v>
      </c>
      <c r="F49" s="398">
        <f>SUM(F42,7)</f>
        <v>45200</v>
      </c>
      <c r="G49" s="397">
        <f>F49+1</f>
        <v>45201</v>
      </c>
      <c r="H49" s="401">
        <f>F49+4</f>
        <v>45204</v>
      </c>
      <c r="I49" s="1076" t="s">
        <v>778</v>
      </c>
      <c r="J49" s="1079"/>
      <c r="K49" s="1082">
        <f>SUM(K42+1)</f>
        <v>444</v>
      </c>
      <c r="L49" s="1758" t="s">
        <v>173</v>
      </c>
      <c r="M49" s="1070">
        <f>SUM(M42+7)</f>
        <v>45611</v>
      </c>
      <c r="N49" s="1070">
        <f>SUM(M49+1)</f>
        <v>45612</v>
      </c>
      <c r="O49" s="1351">
        <f>SUM(N49+4)</f>
        <v>45616</v>
      </c>
      <c r="P49" s="1341">
        <f>SUM(O49+25)</f>
        <v>45641</v>
      </c>
      <c r="Q49" s="1821" t="s">
        <v>789</v>
      </c>
      <c r="R49" s="52"/>
      <c r="S49" s="12"/>
      <c r="T49" s="1515"/>
      <c r="U49" s="1515"/>
      <c r="V49" s="1515"/>
      <c r="W49" s="1820"/>
      <c r="X49" s="1585"/>
      <c r="Y49" s="1585"/>
      <c r="Z49" s="1585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</row>
    <row r="50" spans="1:59">
      <c r="A50" s="393"/>
      <c r="B50" s="337" t="s">
        <v>168</v>
      </c>
      <c r="C50" s="332">
        <f>SUM(C49,0)</f>
        <v>339</v>
      </c>
      <c r="D50" s="338" t="s">
        <v>169</v>
      </c>
      <c r="E50" s="333" t="s">
        <v>176</v>
      </c>
      <c r="F50" s="334">
        <f>SUM(F41,7)</f>
        <v>7</v>
      </c>
      <c r="G50" s="335">
        <f>F50</f>
        <v>7</v>
      </c>
      <c r="H50" s="336">
        <f>F50+1</f>
        <v>8</v>
      </c>
      <c r="I50" s="1077"/>
      <c r="J50" s="1080"/>
      <c r="K50" s="1083"/>
      <c r="L50" s="1759"/>
      <c r="M50" s="1071"/>
      <c r="N50" s="1071"/>
      <c r="O50" s="1352"/>
      <c r="P50" s="1341"/>
      <c r="Q50" s="1822"/>
      <c r="R50" s="52"/>
      <c r="S50" s="12"/>
      <c r="T50" s="1515"/>
      <c r="U50" s="1515"/>
      <c r="V50" s="1515"/>
      <c r="W50" s="1820"/>
      <c r="X50" s="1585"/>
      <c r="Y50" s="1585"/>
      <c r="Z50" s="1585"/>
      <c r="AB50" s="113"/>
      <c r="AC50" s="113"/>
      <c r="AD50" s="113"/>
      <c r="AE50" s="113"/>
      <c r="AF50" s="113"/>
      <c r="AG50" s="113"/>
      <c r="AH50" s="113"/>
      <c r="AI50" s="113"/>
      <c r="AJ50" s="113"/>
      <c r="AK50" s="113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</row>
    <row r="51" spans="1:59">
      <c r="A51" s="339" t="s">
        <v>805</v>
      </c>
      <c r="B51" s="337" t="s">
        <v>178</v>
      </c>
      <c r="C51" s="332">
        <f>SUM(C42,1)</f>
        <v>339</v>
      </c>
      <c r="D51" s="338" t="s">
        <v>179</v>
      </c>
      <c r="E51" s="333" t="s">
        <v>180</v>
      </c>
      <c r="F51" s="334">
        <f>SUM(F42,7)</f>
        <v>45200</v>
      </c>
      <c r="G51" s="335">
        <f>F51+1</f>
        <v>45201</v>
      </c>
      <c r="H51" s="336">
        <f>F51+4</f>
        <v>45204</v>
      </c>
      <c r="I51" s="1077"/>
      <c r="J51" s="1080"/>
      <c r="K51" s="1083"/>
      <c r="L51" s="1759"/>
      <c r="M51" s="1071"/>
      <c r="N51" s="1071"/>
      <c r="O51" s="1352"/>
      <c r="P51" s="1341"/>
      <c r="Q51" s="1822"/>
      <c r="R51" s="52"/>
      <c r="S51" s="12"/>
      <c r="T51" s="1515"/>
      <c r="U51" s="1515"/>
      <c r="V51" s="1515"/>
      <c r="W51" s="1820"/>
      <c r="X51" s="1585"/>
      <c r="Y51" s="1585"/>
      <c r="Z51" s="1585"/>
      <c r="AB51" s="113"/>
      <c r="AC51" s="113"/>
      <c r="AD51" s="113"/>
      <c r="AE51" s="113"/>
      <c r="AF51" s="113"/>
      <c r="AG51" s="113"/>
      <c r="AH51" s="113"/>
      <c r="AI51" s="113"/>
      <c r="AJ51" s="113"/>
      <c r="AK51" s="113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</row>
    <row r="52" spans="1:59" s="377" customFormat="1">
      <c r="A52" s="381" t="s">
        <v>793</v>
      </c>
      <c r="B52" s="370" t="s">
        <v>182</v>
      </c>
      <c r="C52" s="370">
        <v>338</v>
      </c>
      <c r="D52" s="371" t="s">
        <v>179</v>
      </c>
      <c r="E52" s="372" t="s">
        <v>180</v>
      </c>
      <c r="F52" s="373">
        <f>SUM(F43,7)</f>
        <v>14</v>
      </c>
      <c r="G52" s="374">
        <f>F52+1</f>
        <v>15</v>
      </c>
      <c r="H52" s="382">
        <f>F52+2</f>
        <v>16</v>
      </c>
      <c r="I52" s="1077"/>
      <c r="J52" s="1080"/>
      <c r="K52" s="1083"/>
      <c r="L52" s="1759"/>
      <c r="M52" s="1071"/>
      <c r="N52" s="1071"/>
      <c r="O52" s="1352"/>
      <c r="P52" s="1341"/>
      <c r="Q52" s="1822"/>
      <c r="R52" s="790"/>
      <c r="S52" s="462"/>
      <c r="T52" s="1515"/>
      <c r="U52" s="1515"/>
      <c r="V52" s="1515"/>
      <c r="W52" s="1820"/>
      <c r="X52" s="1585"/>
      <c r="Y52" s="1585"/>
      <c r="Z52" s="1585"/>
      <c r="AB52" s="462"/>
      <c r="AC52" s="462"/>
      <c r="AD52" s="462"/>
      <c r="AE52" s="462"/>
      <c r="AF52" s="462"/>
      <c r="AG52" s="462"/>
      <c r="AH52" s="462"/>
      <c r="AI52" s="462"/>
      <c r="AJ52" s="462"/>
      <c r="AK52" s="462"/>
      <c r="AL52" s="376"/>
      <c r="AM52" s="376"/>
      <c r="AN52" s="376"/>
      <c r="AO52" s="376"/>
      <c r="AP52" s="376"/>
      <c r="AQ52" s="376"/>
      <c r="AR52" s="376"/>
      <c r="AS52" s="376"/>
      <c r="AT52" s="376"/>
      <c r="AU52" s="376"/>
      <c r="AV52" s="376"/>
      <c r="AW52" s="376"/>
      <c r="AX52" s="376"/>
      <c r="AY52" s="376"/>
      <c r="AZ52" s="376"/>
      <c r="BA52" s="376"/>
      <c r="BB52" s="376"/>
      <c r="BC52" s="376"/>
      <c r="BD52" s="376"/>
      <c r="BE52" s="376"/>
      <c r="BF52" s="376"/>
      <c r="BG52" s="376"/>
    </row>
    <row r="53" spans="1:59" s="377" customFormat="1">
      <c r="A53" s="383" t="s">
        <v>806</v>
      </c>
      <c r="B53" s="379" t="s">
        <v>600</v>
      </c>
      <c r="C53" s="370">
        <f>SUM(C44,1)</f>
        <v>339</v>
      </c>
      <c r="D53" s="380" t="s">
        <v>169</v>
      </c>
      <c r="E53" s="372" t="s">
        <v>180</v>
      </c>
      <c r="F53" s="373">
        <f>SUM(F44,7)</f>
        <v>45200</v>
      </c>
      <c r="G53" s="374">
        <f>F53+1</f>
        <v>45201</v>
      </c>
      <c r="H53" s="373">
        <f>F53+2</f>
        <v>45202</v>
      </c>
      <c r="I53" s="1077"/>
      <c r="J53" s="1080"/>
      <c r="K53" s="1083"/>
      <c r="L53" s="1759"/>
      <c r="M53" s="1071"/>
      <c r="N53" s="1071"/>
      <c r="O53" s="1352"/>
      <c r="P53" s="1341"/>
      <c r="Q53" s="1822"/>
      <c r="R53" s="790"/>
      <c r="S53" s="462"/>
      <c r="T53" s="1515"/>
      <c r="U53" s="1515"/>
      <c r="V53" s="1515"/>
      <c r="W53" s="1820"/>
      <c r="X53" s="1585"/>
      <c r="Y53" s="1585"/>
      <c r="Z53" s="1585"/>
      <c r="AB53" s="462"/>
      <c r="AC53" s="462"/>
      <c r="AD53" s="462"/>
      <c r="AE53" s="462"/>
      <c r="AF53" s="462"/>
      <c r="AG53" s="462"/>
      <c r="AH53" s="462"/>
      <c r="AI53" s="462"/>
      <c r="AJ53" s="462"/>
      <c r="AK53" s="462"/>
      <c r="AL53" s="376"/>
      <c r="AM53" s="376"/>
      <c r="AN53" s="376"/>
      <c r="AO53" s="376"/>
      <c r="AP53" s="376"/>
      <c r="AQ53" s="376"/>
      <c r="AR53" s="376"/>
      <c r="AS53" s="376"/>
      <c r="AT53" s="376"/>
      <c r="AU53" s="376"/>
      <c r="AV53" s="376"/>
      <c r="AW53" s="376"/>
      <c r="AX53" s="376"/>
      <c r="AY53" s="376"/>
      <c r="AZ53" s="376"/>
      <c r="BA53" s="376"/>
      <c r="BB53" s="376"/>
      <c r="BC53" s="376"/>
      <c r="BD53" s="376"/>
      <c r="BE53" s="376"/>
      <c r="BF53" s="376"/>
      <c r="BG53" s="376"/>
    </row>
    <row r="54" spans="1:59">
      <c r="A54" s="339" t="s">
        <v>790</v>
      </c>
      <c r="B54" s="337" t="s">
        <v>178</v>
      </c>
      <c r="C54" s="332">
        <v>338</v>
      </c>
      <c r="D54" s="338" t="s">
        <v>179</v>
      </c>
      <c r="E54" s="333" t="s">
        <v>180</v>
      </c>
      <c r="F54" s="334"/>
      <c r="G54" s="335">
        <f>F54+1</f>
        <v>1</v>
      </c>
      <c r="H54" s="334">
        <f>F54+2</f>
        <v>2</v>
      </c>
      <c r="I54" s="1078"/>
      <c r="J54" s="1081"/>
      <c r="K54" s="1084"/>
      <c r="L54" s="1760"/>
      <c r="M54" s="1072"/>
      <c r="N54" s="1072"/>
      <c r="O54" s="1353"/>
      <c r="P54" s="1342"/>
      <c r="Q54" s="1823"/>
      <c r="R54" s="52"/>
      <c r="S54" s="12"/>
      <c r="T54" s="1515"/>
      <c r="U54" s="1515"/>
      <c r="V54" s="1515"/>
      <c r="W54" s="1820"/>
      <c r="X54" s="1585"/>
      <c r="Y54" s="1585"/>
      <c r="Z54" s="1585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</row>
    <row r="55" spans="1:59">
      <c r="A55" s="62"/>
      <c r="B55" s="39"/>
      <c r="C55" s="39"/>
      <c r="D55" s="40"/>
      <c r="E55" s="40"/>
      <c r="F55" s="39"/>
      <c r="G55" s="39"/>
      <c r="H55" s="39"/>
      <c r="I55" s="63"/>
      <c r="J55" s="63"/>
      <c r="K55" s="63"/>
      <c r="L55" s="63"/>
      <c r="M55" s="64"/>
      <c r="N55" s="64"/>
      <c r="O55" s="64"/>
      <c r="P55" s="64"/>
      <c r="Q55" s="61"/>
      <c r="R55" s="52"/>
      <c r="S55" s="12"/>
      <c r="T55" s="62"/>
      <c r="U55" s="62"/>
      <c r="V55" s="62"/>
      <c r="W55" s="62"/>
      <c r="X55" s="61"/>
      <c r="Y55" s="61"/>
      <c r="Z55" s="61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</row>
    <row r="56" spans="1:59">
      <c r="A56" s="403"/>
      <c r="B56" s="394" t="s">
        <v>168</v>
      </c>
      <c r="C56" s="395">
        <f>SUM(C47,1)</f>
        <v>340</v>
      </c>
      <c r="D56" s="396" t="s">
        <v>169</v>
      </c>
      <c r="E56" s="400" t="s">
        <v>170</v>
      </c>
      <c r="F56" s="398">
        <f>SUM(F49,7)</f>
        <v>45207</v>
      </c>
      <c r="G56" s="397">
        <f>F56+1</f>
        <v>45208</v>
      </c>
      <c r="H56" s="401">
        <f>F56+4</f>
        <v>45211</v>
      </c>
      <c r="I56" s="1076" t="s">
        <v>779</v>
      </c>
      <c r="J56" s="1079"/>
      <c r="K56" s="1082">
        <f>SUM(K49+1)</f>
        <v>445</v>
      </c>
      <c r="L56" s="1758" t="s">
        <v>173</v>
      </c>
      <c r="M56" s="1070">
        <f>SUM(M49+7)</f>
        <v>45618</v>
      </c>
      <c r="N56" s="1070">
        <f>SUM(M56+1)</f>
        <v>45619</v>
      </c>
      <c r="O56" s="1351">
        <f>SUM(N56+4)</f>
        <v>45623</v>
      </c>
      <c r="P56" s="1341">
        <f>SUM(O56+25)</f>
        <v>45648</v>
      </c>
      <c r="Q56" s="1821" t="s">
        <v>789</v>
      </c>
      <c r="R56" s="52"/>
      <c r="S56" s="12"/>
      <c r="T56" s="1515"/>
      <c r="U56" s="1515"/>
      <c r="V56" s="1515"/>
      <c r="W56" s="1820"/>
      <c r="X56" s="1585"/>
      <c r="Y56" s="1585"/>
      <c r="Z56" s="1585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</row>
    <row r="57" spans="1:59">
      <c r="A57" s="393"/>
      <c r="B57" s="337" t="s">
        <v>168</v>
      </c>
      <c r="C57" s="332">
        <f>SUM(C56,0)</f>
        <v>340</v>
      </c>
      <c r="D57" s="338" t="s">
        <v>169</v>
      </c>
      <c r="E57" s="333" t="s">
        <v>176</v>
      </c>
      <c r="F57" s="334">
        <f>SUM(F48,7)</f>
        <v>7</v>
      </c>
      <c r="G57" s="335">
        <f>F57</f>
        <v>7</v>
      </c>
      <c r="H57" s="336">
        <f>F57+1</f>
        <v>8</v>
      </c>
      <c r="I57" s="1077"/>
      <c r="J57" s="1080"/>
      <c r="K57" s="1083"/>
      <c r="L57" s="1759"/>
      <c r="M57" s="1071"/>
      <c r="N57" s="1071"/>
      <c r="O57" s="1352"/>
      <c r="P57" s="1341"/>
      <c r="Q57" s="1822"/>
      <c r="R57" s="52"/>
      <c r="S57" s="12"/>
      <c r="T57" s="1515"/>
      <c r="U57" s="1515"/>
      <c r="V57" s="1515"/>
      <c r="W57" s="1820"/>
      <c r="X57" s="1585"/>
      <c r="Y57" s="1585"/>
      <c r="Z57" s="1585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</row>
    <row r="58" spans="1:59" ht="14.25" customHeight="1">
      <c r="A58" s="339" t="s">
        <v>790</v>
      </c>
      <c r="B58" s="337" t="s">
        <v>178</v>
      </c>
      <c r="C58" s="332">
        <v>338</v>
      </c>
      <c r="D58" s="338" t="s">
        <v>179</v>
      </c>
      <c r="E58" s="333" t="s">
        <v>180</v>
      </c>
      <c r="F58" s="334">
        <f>SUM(F49,7)</f>
        <v>45207</v>
      </c>
      <c r="G58" s="335">
        <f>F58+1</f>
        <v>45208</v>
      </c>
      <c r="H58" s="336">
        <f>F58+4</f>
        <v>45211</v>
      </c>
      <c r="I58" s="1077"/>
      <c r="J58" s="1080"/>
      <c r="K58" s="1083"/>
      <c r="L58" s="1759"/>
      <c r="M58" s="1071"/>
      <c r="N58" s="1071"/>
      <c r="O58" s="1352"/>
      <c r="P58" s="1341"/>
      <c r="Q58" s="1822"/>
      <c r="R58" s="52"/>
      <c r="S58" s="12"/>
      <c r="T58" s="1515"/>
      <c r="U58" s="1515"/>
      <c r="V58" s="1515"/>
      <c r="W58" s="1820"/>
      <c r="X58" s="1585"/>
      <c r="Y58" s="1585"/>
      <c r="Z58" s="1585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</row>
    <row r="59" spans="1:59" ht="14.25" customHeight="1">
      <c r="A59" s="381"/>
      <c r="B59" s="332"/>
      <c r="C59" s="332"/>
      <c r="D59" s="349"/>
      <c r="E59" s="333" t="s">
        <v>180</v>
      </c>
      <c r="F59" s="334">
        <f>SUM(F50,7)</f>
        <v>14</v>
      </c>
      <c r="G59" s="335">
        <f>F59+1</f>
        <v>15</v>
      </c>
      <c r="H59" s="336">
        <f>F59+2</f>
        <v>16</v>
      </c>
      <c r="I59" s="1077"/>
      <c r="J59" s="1080"/>
      <c r="K59" s="1083"/>
      <c r="L59" s="1759"/>
      <c r="M59" s="1071"/>
      <c r="N59" s="1071"/>
      <c r="O59" s="1352"/>
      <c r="P59" s="1341"/>
      <c r="Q59" s="1822"/>
      <c r="R59" s="52"/>
      <c r="S59" s="12"/>
      <c r="T59" s="1515"/>
      <c r="U59" s="1515"/>
      <c r="V59" s="1515"/>
      <c r="W59" s="1820"/>
      <c r="X59" s="1585"/>
      <c r="Y59" s="1585"/>
      <c r="Z59" s="1585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</row>
    <row r="60" spans="1:59" ht="14.25" customHeight="1">
      <c r="A60" s="339"/>
      <c r="B60" s="337"/>
      <c r="C60" s="332"/>
      <c r="D60" s="338"/>
      <c r="E60" s="333" t="s">
        <v>180</v>
      </c>
      <c r="F60" s="334">
        <f>SUM(F51,7)</f>
        <v>45207</v>
      </c>
      <c r="G60" s="335">
        <f>F60+1</f>
        <v>45208</v>
      </c>
      <c r="H60" s="336">
        <f>F60+2</f>
        <v>45209</v>
      </c>
      <c r="I60" s="1077"/>
      <c r="J60" s="1080"/>
      <c r="K60" s="1083"/>
      <c r="L60" s="1759"/>
      <c r="M60" s="1071"/>
      <c r="N60" s="1071"/>
      <c r="O60" s="1352"/>
      <c r="P60" s="1341"/>
      <c r="Q60" s="1822"/>
      <c r="R60" s="52"/>
      <c r="S60" s="12"/>
      <c r="T60" s="1515"/>
      <c r="U60" s="1515"/>
      <c r="V60" s="1515"/>
      <c r="W60" s="1820"/>
      <c r="X60" s="1585"/>
      <c r="Y60" s="1585"/>
      <c r="Z60" s="1585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</row>
    <row r="61" spans="1:59">
      <c r="A61" s="339"/>
      <c r="B61" s="337"/>
      <c r="C61" s="332"/>
      <c r="D61" s="338"/>
      <c r="E61" s="333"/>
      <c r="F61" s="334"/>
      <c r="G61" s="335">
        <f>F61+1</f>
        <v>1</v>
      </c>
      <c r="H61" s="334">
        <f>F61+2</f>
        <v>2</v>
      </c>
      <c r="I61" s="1832"/>
      <c r="J61" s="1081"/>
      <c r="K61" s="1084"/>
      <c r="L61" s="1760"/>
      <c r="M61" s="1072"/>
      <c r="N61" s="1072"/>
      <c r="O61" s="1353"/>
      <c r="P61" s="1342"/>
      <c r="Q61" s="1823"/>
      <c r="R61" s="52"/>
      <c r="S61" s="12"/>
      <c r="T61" s="1515"/>
      <c r="U61" s="1515"/>
      <c r="V61" s="1515"/>
      <c r="W61" s="1820"/>
      <c r="X61" s="1585"/>
      <c r="Y61" s="1585"/>
      <c r="Z61" s="1585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</row>
    <row r="62" spans="1:59">
      <c r="A62" s="62"/>
      <c r="B62" s="39"/>
      <c r="C62" s="39"/>
      <c r="D62" s="40"/>
      <c r="E62" s="40"/>
      <c r="F62" s="39"/>
      <c r="G62" s="39"/>
      <c r="H62" s="39"/>
      <c r="I62" s="63"/>
      <c r="J62" s="63"/>
      <c r="K62" s="63"/>
      <c r="L62" s="63"/>
      <c r="M62" s="64"/>
      <c r="N62" s="64"/>
      <c r="O62" s="64"/>
      <c r="P62" s="64"/>
      <c r="Q62" s="61"/>
      <c r="R62" s="52"/>
      <c r="S62" s="12"/>
      <c r="T62" s="62"/>
      <c r="U62" s="62"/>
      <c r="V62" s="62"/>
      <c r="W62" s="62"/>
      <c r="X62" s="61"/>
      <c r="Y62" s="61"/>
      <c r="Z62" s="61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</row>
    <row r="63" spans="1:59">
      <c r="A63" s="403"/>
      <c r="B63" s="394"/>
      <c r="C63" s="395">
        <v>0</v>
      </c>
      <c r="D63" s="396"/>
      <c r="E63" s="400" t="s">
        <v>170</v>
      </c>
      <c r="F63" s="398">
        <f>SUM(F56,7)</f>
        <v>45214</v>
      </c>
      <c r="G63" s="397">
        <f>F63+1</f>
        <v>45215</v>
      </c>
      <c r="H63" s="401">
        <f>F63+4</f>
        <v>45218</v>
      </c>
      <c r="I63" s="1076" t="s">
        <v>780</v>
      </c>
      <c r="J63" s="1079"/>
      <c r="K63" s="1082">
        <f>SUM(K56+1)</f>
        <v>446</v>
      </c>
      <c r="L63" s="1758" t="s">
        <v>173</v>
      </c>
      <c r="M63" s="1070">
        <f>SUM(M56+7)</f>
        <v>45625</v>
      </c>
      <c r="N63" s="1070">
        <f>SUM(M63+1)</f>
        <v>45626</v>
      </c>
      <c r="O63" s="1351">
        <f>SUM(N63+4)</f>
        <v>45630</v>
      </c>
      <c r="P63" s="1341">
        <f>SUM(O63+25)</f>
        <v>45655</v>
      </c>
      <c r="Q63" s="1821" t="s">
        <v>789</v>
      </c>
      <c r="R63" s="52"/>
      <c r="S63" s="12"/>
      <c r="T63" s="1515"/>
      <c r="U63" s="1515"/>
      <c r="V63" s="1515"/>
      <c r="W63" s="1820"/>
      <c r="X63" s="1585"/>
      <c r="Y63" s="1585"/>
      <c r="Z63" s="1585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</row>
    <row r="64" spans="1:59">
      <c r="A64" s="393"/>
      <c r="B64" s="337"/>
      <c r="C64" s="332">
        <f>SUM(C63,0)</f>
        <v>0</v>
      </c>
      <c r="D64" s="338"/>
      <c r="E64" s="333" t="s">
        <v>176</v>
      </c>
      <c r="F64" s="334">
        <f>SUM(F55,7)</f>
        <v>7</v>
      </c>
      <c r="G64" s="335">
        <f>F64</f>
        <v>7</v>
      </c>
      <c r="H64" s="336">
        <f>F64+1</f>
        <v>8</v>
      </c>
      <c r="I64" s="1077"/>
      <c r="J64" s="1080"/>
      <c r="K64" s="1083"/>
      <c r="L64" s="1759"/>
      <c r="M64" s="1071"/>
      <c r="N64" s="1071"/>
      <c r="O64" s="1352"/>
      <c r="P64" s="1341"/>
      <c r="Q64" s="1822"/>
      <c r="R64" s="52"/>
      <c r="S64" s="12"/>
      <c r="T64" s="1515"/>
      <c r="U64" s="1515"/>
      <c r="V64" s="1515"/>
      <c r="W64" s="1820"/>
      <c r="X64" s="1585"/>
      <c r="Y64" s="1585"/>
      <c r="Z64" s="1585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</row>
    <row r="65" spans="1:59">
      <c r="A65" s="339"/>
      <c r="B65" s="337"/>
      <c r="C65" s="332"/>
      <c r="D65" s="338"/>
      <c r="E65" s="333" t="s">
        <v>180</v>
      </c>
      <c r="F65" s="334">
        <f>SUM(F56,7)</f>
        <v>45214</v>
      </c>
      <c r="G65" s="335">
        <f>F65+1</f>
        <v>45215</v>
      </c>
      <c r="H65" s="336">
        <f>F65+4</f>
        <v>45218</v>
      </c>
      <c r="I65" s="1077"/>
      <c r="J65" s="1080"/>
      <c r="K65" s="1083"/>
      <c r="L65" s="1759"/>
      <c r="M65" s="1071"/>
      <c r="N65" s="1071"/>
      <c r="O65" s="1352"/>
      <c r="P65" s="1341"/>
      <c r="Q65" s="1822"/>
      <c r="R65" s="52"/>
      <c r="S65" s="12"/>
      <c r="T65" s="1515"/>
      <c r="U65" s="1515"/>
      <c r="V65" s="1515"/>
      <c r="W65" s="1820"/>
      <c r="X65" s="1585"/>
      <c r="Y65" s="1585"/>
      <c r="Z65" s="1585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</row>
    <row r="66" spans="1:59">
      <c r="A66" s="381"/>
      <c r="B66" s="332"/>
      <c r="C66" s="332"/>
      <c r="D66" s="349"/>
      <c r="E66" s="333" t="s">
        <v>180</v>
      </c>
      <c r="F66" s="334">
        <f>SUM(F57,7)</f>
        <v>14</v>
      </c>
      <c r="G66" s="335">
        <f>F66+1</f>
        <v>15</v>
      </c>
      <c r="H66" s="336">
        <f>F66+2</f>
        <v>16</v>
      </c>
      <c r="I66" s="1077"/>
      <c r="J66" s="1080"/>
      <c r="K66" s="1083"/>
      <c r="L66" s="1759"/>
      <c r="M66" s="1071"/>
      <c r="N66" s="1071"/>
      <c r="O66" s="1352"/>
      <c r="P66" s="1341"/>
      <c r="Q66" s="1822"/>
      <c r="R66" s="52"/>
      <c r="S66" s="12"/>
      <c r="T66" s="1515"/>
      <c r="U66" s="1515"/>
      <c r="V66" s="1515"/>
      <c r="W66" s="1820"/>
      <c r="X66" s="1585"/>
      <c r="Y66" s="1585"/>
      <c r="Z66" s="1585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</row>
    <row r="67" spans="1:59">
      <c r="A67" s="339"/>
      <c r="B67" s="337"/>
      <c r="C67" s="332"/>
      <c r="D67" s="338"/>
      <c r="E67" s="333" t="s">
        <v>180</v>
      </c>
      <c r="F67" s="334">
        <f>SUM(F58,7)</f>
        <v>45214</v>
      </c>
      <c r="G67" s="335">
        <f>F67+1</f>
        <v>45215</v>
      </c>
      <c r="H67" s="336">
        <f>F67+2</f>
        <v>45216</v>
      </c>
      <c r="I67" s="1077"/>
      <c r="J67" s="1080"/>
      <c r="K67" s="1083"/>
      <c r="L67" s="1759"/>
      <c r="M67" s="1071"/>
      <c r="N67" s="1071"/>
      <c r="O67" s="1352"/>
      <c r="P67" s="1341"/>
      <c r="Q67" s="1822"/>
      <c r="R67" s="52"/>
      <c r="S67" s="12"/>
      <c r="T67" s="1515"/>
      <c r="U67" s="1515"/>
      <c r="V67" s="1515"/>
      <c r="W67" s="1820"/>
      <c r="X67" s="1585"/>
      <c r="Y67" s="1585"/>
      <c r="Z67" s="1585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</row>
    <row r="68" spans="1:59" ht="15.75" customHeight="1">
      <c r="A68" s="339"/>
      <c r="B68" s="337"/>
      <c r="C68" s="332"/>
      <c r="D68" s="338"/>
      <c r="E68" s="333"/>
      <c r="F68" s="334"/>
      <c r="G68" s="335">
        <f>F68+1</f>
        <v>1</v>
      </c>
      <c r="H68" s="334">
        <f>F68+2</f>
        <v>2</v>
      </c>
      <c r="I68" s="1078"/>
      <c r="J68" s="1081"/>
      <c r="K68" s="1084"/>
      <c r="L68" s="1760"/>
      <c r="M68" s="1072"/>
      <c r="N68" s="1072"/>
      <c r="O68" s="1353"/>
      <c r="P68" s="1342"/>
      <c r="Q68" s="1823"/>
      <c r="R68" s="52"/>
      <c r="S68" s="12"/>
      <c r="T68" s="1515"/>
      <c r="U68" s="1515"/>
      <c r="V68" s="1515"/>
      <c r="W68" s="1820"/>
      <c r="X68" s="1585"/>
      <c r="Y68" s="1585"/>
      <c r="Z68" s="1585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</row>
    <row r="69" spans="1:59">
      <c r="A69" s="62"/>
      <c r="B69" s="39"/>
      <c r="C69" s="39"/>
      <c r="D69" s="40"/>
      <c r="E69" s="40"/>
      <c r="F69" s="39"/>
      <c r="G69" s="39"/>
      <c r="H69" s="39"/>
      <c r="I69" s="63"/>
      <c r="J69" s="63"/>
      <c r="K69" s="63"/>
      <c r="L69" s="63"/>
      <c r="M69" s="64"/>
      <c r="N69" s="64"/>
      <c r="O69" s="64"/>
      <c r="P69" s="64"/>
      <c r="Q69" s="61"/>
      <c r="S69" s="12"/>
      <c r="T69" s="62"/>
      <c r="U69" s="62"/>
      <c r="V69" s="62"/>
      <c r="W69" s="62"/>
      <c r="X69" s="61"/>
      <c r="Y69" s="61"/>
      <c r="Z69" s="61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</row>
    <row r="70" spans="1:59">
      <c r="A70" s="403"/>
      <c r="B70" s="394" t="s">
        <v>168</v>
      </c>
      <c r="C70" s="395">
        <v>335</v>
      </c>
      <c r="D70" s="396" t="s">
        <v>169</v>
      </c>
      <c r="E70" s="400" t="s">
        <v>170</v>
      </c>
      <c r="F70" s="398">
        <f>SUM(F63,7)</f>
        <v>45221</v>
      </c>
      <c r="G70" s="397">
        <f>F70+1</f>
        <v>45222</v>
      </c>
      <c r="H70" s="401">
        <f>F70+4</f>
        <v>45225</v>
      </c>
      <c r="I70" s="1076" t="s">
        <v>781</v>
      </c>
      <c r="J70" s="1079"/>
      <c r="K70" s="1082">
        <f>K63+1</f>
        <v>447</v>
      </c>
      <c r="L70" s="1758" t="s">
        <v>173</v>
      </c>
      <c r="M70" s="1070">
        <f>SUM(M63+7)</f>
        <v>45632</v>
      </c>
      <c r="N70" s="1070">
        <f>SUM(M70+1)</f>
        <v>45633</v>
      </c>
      <c r="O70" s="1351">
        <f>SUM(N70+4)</f>
        <v>45637</v>
      </c>
      <c r="P70" s="1341">
        <f>SUM(O70+25)</f>
        <v>45662</v>
      </c>
      <c r="Q70" s="1821" t="s">
        <v>789</v>
      </c>
      <c r="S70" s="12"/>
      <c r="T70" s="1515"/>
      <c r="U70" s="1515"/>
      <c r="V70" s="1515"/>
      <c r="W70" s="1820"/>
      <c r="X70" s="1585"/>
      <c r="Y70" s="1585"/>
      <c r="Z70" s="1585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</row>
    <row r="71" spans="1:59">
      <c r="A71" s="339"/>
      <c r="B71" s="337" t="s">
        <v>168</v>
      </c>
      <c r="C71" s="332">
        <f>SUM(C70,0)</f>
        <v>335</v>
      </c>
      <c r="D71" s="338" t="s">
        <v>169</v>
      </c>
      <c r="E71" s="333" t="s">
        <v>176</v>
      </c>
      <c r="F71" s="334">
        <f>SUM(F62,7)</f>
        <v>7</v>
      </c>
      <c r="G71" s="335">
        <f>F71</f>
        <v>7</v>
      </c>
      <c r="H71" s="336">
        <f>F71+1</f>
        <v>8</v>
      </c>
      <c r="I71" s="1077"/>
      <c r="J71" s="1080"/>
      <c r="K71" s="1083"/>
      <c r="L71" s="1759"/>
      <c r="M71" s="1071"/>
      <c r="N71" s="1071"/>
      <c r="O71" s="1352"/>
      <c r="P71" s="1341"/>
      <c r="Q71" s="1822"/>
      <c r="S71" s="12"/>
      <c r="T71" s="1515"/>
      <c r="U71" s="1515"/>
      <c r="V71" s="1515"/>
      <c r="W71" s="1820"/>
      <c r="X71" s="1585"/>
      <c r="Y71" s="1585"/>
      <c r="Z71" s="1585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</row>
    <row r="72" spans="1:59">
      <c r="A72" s="339"/>
      <c r="B72" s="337" t="s">
        <v>182</v>
      </c>
      <c r="C72" s="332">
        <v>333</v>
      </c>
      <c r="D72" s="338" t="s">
        <v>179</v>
      </c>
      <c r="E72" s="333" t="s">
        <v>180</v>
      </c>
      <c r="F72" s="334">
        <f>SUM(F63,7)</f>
        <v>45221</v>
      </c>
      <c r="G72" s="335">
        <f>F72+1</f>
        <v>45222</v>
      </c>
      <c r="H72" s="336">
        <f>F72+4</f>
        <v>45225</v>
      </c>
      <c r="I72" s="1077"/>
      <c r="J72" s="1080"/>
      <c r="K72" s="1083"/>
      <c r="L72" s="1759"/>
      <c r="M72" s="1071"/>
      <c r="N72" s="1071"/>
      <c r="O72" s="1352"/>
      <c r="P72" s="1341"/>
      <c r="Q72" s="1822"/>
      <c r="S72" s="12"/>
      <c r="T72" s="1515"/>
      <c r="U72" s="1515"/>
      <c r="V72" s="1515"/>
      <c r="W72" s="1820"/>
      <c r="X72" s="1585"/>
      <c r="Y72" s="1585"/>
      <c r="Z72" s="1585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</row>
    <row r="73" spans="1:59">
      <c r="A73" s="381"/>
      <c r="B73" s="332" t="s">
        <v>184</v>
      </c>
      <c r="C73" s="332">
        <v>333</v>
      </c>
      <c r="D73" s="349" t="s">
        <v>356</v>
      </c>
      <c r="E73" s="333" t="s">
        <v>180</v>
      </c>
      <c r="F73" s="334">
        <f>SUM(F64,7)</f>
        <v>14</v>
      </c>
      <c r="G73" s="335">
        <f>F73+1</f>
        <v>15</v>
      </c>
      <c r="H73" s="336">
        <f>F73+2</f>
        <v>16</v>
      </c>
      <c r="I73" s="1077"/>
      <c r="J73" s="1080"/>
      <c r="K73" s="1083"/>
      <c r="L73" s="1759"/>
      <c r="M73" s="1071"/>
      <c r="N73" s="1071"/>
      <c r="O73" s="1352"/>
      <c r="P73" s="1341"/>
      <c r="Q73" s="1822"/>
      <c r="S73" s="12"/>
      <c r="T73" s="1515"/>
      <c r="U73" s="1515"/>
      <c r="V73" s="1515"/>
      <c r="W73" s="1820"/>
      <c r="X73" s="1585"/>
      <c r="Y73" s="1585"/>
      <c r="Z73" s="1585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</row>
    <row r="74" spans="1:59">
      <c r="A74" s="383"/>
      <c r="B74" s="332"/>
      <c r="C74" s="332"/>
      <c r="D74" s="338"/>
      <c r="E74" s="333"/>
      <c r="F74" s="334"/>
      <c r="G74" s="335"/>
      <c r="H74" s="336"/>
      <c r="I74" s="1077"/>
      <c r="J74" s="1080"/>
      <c r="K74" s="1083"/>
      <c r="L74" s="1759"/>
      <c r="M74" s="1071"/>
      <c r="N74" s="1071"/>
      <c r="O74" s="1352"/>
      <c r="P74" s="1341"/>
      <c r="Q74" s="1822"/>
      <c r="S74" s="12"/>
      <c r="T74" s="1515"/>
      <c r="U74" s="1515"/>
      <c r="V74" s="1515"/>
      <c r="W74" s="1820"/>
      <c r="X74" s="1585"/>
      <c r="Y74" s="1585"/>
      <c r="Z74" s="1585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</row>
    <row r="75" spans="1:59" ht="15.75" customHeight="1">
      <c r="A75" s="339"/>
      <c r="B75" s="337" t="s">
        <v>178</v>
      </c>
      <c r="C75" s="332">
        <v>333</v>
      </c>
      <c r="D75" s="338" t="s">
        <v>169</v>
      </c>
      <c r="E75" s="333" t="s">
        <v>180</v>
      </c>
      <c r="F75" s="334">
        <f>SUM(F65,7)</f>
        <v>45221</v>
      </c>
      <c r="G75" s="335">
        <f>F75+1</f>
        <v>45222</v>
      </c>
      <c r="H75" s="336">
        <f>F75+2</f>
        <v>45223</v>
      </c>
      <c r="I75" s="1832"/>
      <c r="J75" s="1833"/>
      <c r="K75" s="1084"/>
      <c r="L75" s="1760"/>
      <c r="M75" s="1072"/>
      <c r="N75" s="1072"/>
      <c r="O75" s="1353"/>
      <c r="P75" s="1342"/>
      <c r="Q75" s="1823"/>
      <c r="S75" s="12"/>
      <c r="T75" s="1515"/>
      <c r="U75" s="1515"/>
      <c r="V75" s="1515"/>
      <c r="W75" s="1820"/>
      <c r="X75" s="1585"/>
      <c r="Y75" s="1585"/>
      <c r="Z75" s="1585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</row>
    <row r="76" spans="1:59">
      <c r="A76" s="13" t="s">
        <v>234</v>
      </c>
      <c r="B76" s="14"/>
      <c r="C76" s="14"/>
      <c r="D76" s="14"/>
      <c r="E76" s="15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</row>
    <row r="77" spans="1:59">
      <c r="A77" s="1"/>
      <c r="B77" s="1"/>
      <c r="C77" s="1"/>
      <c r="D77" s="5"/>
      <c r="E77" s="16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</row>
    <row r="78" spans="1:59" hidden="1">
      <c r="A78" s="1105" t="s">
        <v>235</v>
      </c>
      <c r="B78" s="1106"/>
      <c r="C78" s="1106"/>
      <c r="D78" s="1106"/>
      <c r="E78" s="1106"/>
      <c r="F78" s="1107"/>
      <c r="G78" s="1350" t="s">
        <v>236</v>
      </c>
      <c r="H78" s="1350"/>
      <c r="I78" s="1350"/>
      <c r="J78" s="1350"/>
      <c r="K78" s="1350"/>
      <c r="L78" s="1350"/>
      <c r="M78" s="1350"/>
      <c r="N78" s="1350"/>
      <c r="O78" s="1350"/>
      <c r="P78" s="1350"/>
      <c r="Q78" s="1350"/>
    </row>
    <row r="79" spans="1:59" ht="27" hidden="1" customHeight="1">
      <c r="A79" s="1094" t="s">
        <v>807</v>
      </c>
      <c r="B79" s="1089"/>
      <c r="C79" s="1089"/>
      <c r="D79" s="1089"/>
      <c r="E79" s="1089"/>
      <c r="F79" s="1090"/>
      <c r="G79" s="1834" t="s">
        <v>808</v>
      </c>
      <c r="H79" s="1834"/>
      <c r="I79" s="1834"/>
      <c r="J79" s="1834"/>
      <c r="K79" s="1834"/>
      <c r="L79" s="1834"/>
      <c r="M79" s="1834"/>
      <c r="N79" s="1834"/>
      <c r="O79" s="1834"/>
      <c r="P79" s="1834"/>
      <c r="Q79" s="1834"/>
    </row>
    <row r="80" spans="1:59" ht="27.75" hidden="1" customHeight="1">
      <c r="A80" s="1830" t="s">
        <v>807</v>
      </c>
      <c r="B80" s="1670"/>
      <c r="C80" s="1670"/>
      <c r="D80" s="1670"/>
      <c r="E80" s="1670"/>
      <c r="F80" s="1671"/>
      <c r="G80" s="1831" t="s">
        <v>809</v>
      </c>
      <c r="H80" s="1831"/>
      <c r="I80" s="1831"/>
      <c r="J80" s="1831"/>
      <c r="K80" s="1831"/>
      <c r="L80" s="1831"/>
      <c r="M80" s="1831"/>
      <c r="N80" s="1831"/>
      <c r="O80" s="1831"/>
      <c r="P80" s="1831"/>
      <c r="Q80" s="1831"/>
    </row>
    <row r="81" spans="1:59" hidden="1">
      <c r="A81" s="1088"/>
      <c r="B81" s="1089"/>
      <c r="C81" s="1089"/>
      <c r="D81" s="1089"/>
      <c r="E81" s="1089"/>
      <c r="F81" s="1090"/>
      <c r="G81" s="1780"/>
      <c r="H81" s="1780"/>
      <c r="I81" s="1780"/>
      <c r="J81" s="1780"/>
      <c r="K81" s="1780"/>
      <c r="L81" s="1780"/>
      <c r="M81" s="1780"/>
      <c r="N81" s="1780"/>
      <c r="O81" s="1780"/>
      <c r="P81" s="1780"/>
      <c r="Q81" s="1780"/>
    </row>
    <row r="82" spans="1:59" hidden="1">
      <c r="A82" s="1"/>
      <c r="B82" s="1"/>
      <c r="C82" s="1"/>
      <c r="D82" s="5"/>
      <c r="E82" s="5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</row>
    <row r="83" spans="1:59">
      <c r="A83" s="52"/>
      <c r="B83" s="52"/>
      <c r="C83" s="52"/>
      <c r="D83" s="53"/>
      <c r="E83" s="53"/>
      <c r="F83" s="52"/>
      <c r="G83" s="52"/>
      <c r="H83" s="52"/>
      <c r="I83" s="13" t="s">
        <v>234</v>
      </c>
      <c r="J83" s="14"/>
      <c r="K83" s="14"/>
      <c r="L83" s="14"/>
      <c r="M83" s="15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</row>
    <row r="84" spans="1:59" ht="15.75">
      <c r="A84" s="54" t="s">
        <v>242</v>
      </c>
      <c r="B84" s="55"/>
      <c r="C84" s="55"/>
      <c r="D84" s="56"/>
      <c r="E84" s="53"/>
      <c r="F84" s="55"/>
      <c r="G84" s="55"/>
      <c r="H84" s="55"/>
      <c r="I84" s="1"/>
      <c r="J84" s="1"/>
      <c r="K84" s="1"/>
      <c r="L84" s="5"/>
      <c r="M84" s="16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</row>
    <row r="85" spans="1:59" ht="15.75">
      <c r="A85" s="57" t="s">
        <v>243</v>
      </c>
      <c r="B85" s="58"/>
      <c r="C85" s="58"/>
      <c r="D85" s="59"/>
      <c r="E85" s="53"/>
      <c r="F85" s="57"/>
      <c r="G85" s="58"/>
      <c r="H85" s="57" t="s">
        <v>244</v>
      </c>
      <c r="I85" s="1105" t="s">
        <v>235</v>
      </c>
      <c r="J85" s="1106"/>
      <c r="K85" s="1106"/>
      <c r="L85" s="1106"/>
      <c r="M85" s="1106"/>
      <c r="N85" s="1107"/>
      <c r="O85" s="1350" t="s">
        <v>236</v>
      </c>
      <c r="P85" s="1350"/>
      <c r="Q85" s="1350"/>
      <c r="R85" s="1350"/>
      <c r="S85" s="1350"/>
      <c r="T85" s="1350"/>
      <c r="U85" s="1350"/>
      <c r="V85" s="1350"/>
      <c r="W85" s="1350"/>
      <c r="X85" s="1350"/>
      <c r="Y85" s="1350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</row>
    <row r="86" spans="1:59" ht="15.75">
      <c r="A86" s="57" t="s">
        <v>245</v>
      </c>
      <c r="B86" s="58"/>
      <c r="C86" s="58"/>
      <c r="D86" s="59"/>
      <c r="E86" s="53"/>
      <c r="F86" s="57"/>
      <c r="G86" s="58"/>
      <c r="H86" s="57" t="s">
        <v>246</v>
      </c>
      <c r="I86" s="1094" t="s">
        <v>807</v>
      </c>
      <c r="J86" s="1089"/>
      <c r="K86" s="1089"/>
      <c r="L86" s="1089"/>
      <c r="M86" s="1089"/>
      <c r="N86" s="1090"/>
      <c r="O86" s="1834" t="s">
        <v>808</v>
      </c>
      <c r="P86" s="1834"/>
      <c r="Q86" s="1834"/>
      <c r="R86" s="1834"/>
      <c r="S86" s="1834"/>
      <c r="T86" s="1834"/>
      <c r="U86" s="1834"/>
      <c r="V86" s="1834"/>
      <c r="W86" s="1834"/>
      <c r="X86" s="1834"/>
      <c r="Y86" s="1834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</row>
    <row r="87" spans="1:59">
      <c r="A87" s="52" t="s">
        <v>247</v>
      </c>
      <c r="B87" s="52"/>
      <c r="C87" s="52"/>
      <c r="D87" s="53"/>
      <c r="E87" s="53"/>
      <c r="F87" s="52"/>
      <c r="G87" s="52"/>
      <c r="H87" s="52" t="s">
        <v>248</v>
      </c>
      <c r="I87" s="1830" t="s">
        <v>807</v>
      </c>
      <c r="J87" s="1670"/>
      <c r="K87" s="1670"/>
      <c r="L87" s="1670"/>
      <c r="M87" s="1670"/>
      <c r="N87" s="1671"/>
      <c r="O87" s="1831" t="s">
        <v>809</v>
      </c>
      <c r="P87" s="1831"/>
      <c r="Q87" s="1831"/>
      <c r="R87" s="1831"/>
      <c r="S87" s="1831"/>
      <c r="T87" s="1831"/>
      <c r="U87" s="1831"/>
      <c r="V87" s="1831"/>
      <c r="W87" s="1831"/>
      <c r="X87" s="1831"/>
      <c r="Y87" s="1831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</row>
    <row r="88" spans="1:59">
      <c r="A88" s="60" t="s">
        <v>770</v>
      </c>
      <c r="B88" s="52"/>
      <c r="C88" s="52"/>
      <c r="D88" s="53"/>
      <c r="E88" s="53"/>
      <c r="F88" s="52"/>
      <c r="G88" s="52"/>
      <c r="H88" s="60" t="s">
        <v>250</v>
      </c>
      <c r="I88" s="1088"/>
      <c r="J88" s="1089"/>
      <c r="K88" s="1089"/>
      <c r="L88" s="1089"/>
      <c r="M88" s="1089"/>
      <c r="N88" s="1090"/>
      <c r="O88" s="1780"/>
      <c r="P88" s="1780"/>
      <c r="Q88" s="1780"/>
      <c r="R88" s="1780"/>
      <c r="S88" s="1780"/>
      <c r="T88" s="1780"/>
      <c r="U88" s="1780"/>
      <c r="V88" s="1780"/>
      <c r="W88" s="1780"/>
      <c r="X88" s="1780"/>
      <c r="Y88" s="1780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</row>
    <row r="89" spans="1:59">
      <c r="A89" s="52"/>
      <c r="B89" s="52"/>
      <c r="C89" s="52"/>
      <c r="D89" s="53"/>
      <c r="E89" s="53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</row>
    <row r="90" spans="1:59">
      <c r="A90" s="52" t="s">
        <v>251</v>
      </c>
      <c r="B90" s="52"/>
      <c r="C90" s="52"/>
      <c r="D90" s="53"/>
      <c r="E90" s="53"/>
      <c r="F90" s="52"/>
      <c r="G90" s="52"/>
      <c r="H90" s="52" t="s">
        <v>252</v>
      </c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</row>
    <row r="91" spans="1:59">
      <c r="A91" s="60" t="s">
        <v>253</v>
      </c>
      <c r="B91" s="52"/>
      <c r="C91" s="52"/>
      <c r="D91" s="53"/>
      <c r="E91" s="53"/>
      <c r="F91" s="52"/>
      <c r="G91" s="52"/>
      <c r="H91" s="60" t="s">
        <v>254</v>
      </c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</row>
    <row r="92" spans="1:59">
      <c r="A92" s="52"/>
      <c r="B92" s="52"/>
      <c r="C92" s="52"/>
      <c r="D92" s="53"/>
      <c r="E92" s="53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</row>
    <row r="93" spans="1:59">
      <c r="A93" s="52"/>
      <c r="B93" s="52"/>
      <c r="C93" s="52"/>
      <c r="D93" s="53"/>
      <c r="E93" s="53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</row>
    <row r="94" spans="1:59">
      <c r="A94" s="52"/>
      <c r="B94" s="52"/>
      <c r="C94" s="52"/>
      <c r="D94" s="53"/>
      <c r="E94" s="53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</row>
    <row r="95" spans="1:59">
      <c r="D95" s="53"/>
      <c r="E95" s="53"/>
    </row>
    <row r="96" spans="1:59">
      <c r="D96" s="53"/>
      <c r="E96" s="53"/>
    </row>
    <row r="97" spans="4:5">
      <c r="D97" s="53"/>
      <c r="E97" s="53"/>
    </row>
    <row r="98" spans="4:5">
      <c r="D98" s="53"/>
      <c r="E98" s="53"/>
    </row>
    <row r="99" spans="4:5">
      <c r="D99" s="53"/>
      <c r="E99" s="53"/>
    </row>
    <row r="100" spans="4:5">
      <c r="D100" s="53"/>
      <c r="E100" s="53"/>
    </row>
    <row r="101" spans="4:5">
      <c r="D101" s="53"/>
      <c r="E101" s="53"/>
    </row>
    <row r="102" spans="4:5">
      <c r="D102" s="53"/>
      <c r="E102" s="53"/>
    </row>
    <row r="103" spans="4:5">
      <c r="D103" s="53"/>
      <c r="E103" s="53"/>
    </row>
    <row r="104" spans="4:5">
      <c r="D104" s="5"/>
      <c r="E104" s="5"/>
    </row>
    <row r="105" spans="4:5">
      <c r="D105" s="5"/>
      <c r="E105" s="5"/>
    </row>
    <row r="106" spans="4:5">
      <c r="D106" s="5"/>
      <c r="E106" s="5"/>
    </row>
    <row r="107" spans="4:5">
      <c r="D107" s="5"/>
      <c r="E107" s="5"/>
    </row>
    <row r="108" spans="4:5">
      <c r="D108" s="5"/>
      <c r="E108" s="5"/>
    </row>
    <row r="109" spans="4:5">
      <c r="D109" s="5"/>
      <c r="E109" s="5"/>
    </row>
    <row r="110" spans="4:5">
      <c r="D110" s="5"/>
      <c r="E110" s="5"/>
    </row>
    <row r="111" spans="4:5">
      <c r="D111" s="5"/>
      <c r="E111" s="5"/>
    </row>
    <row r="112" spans="4:5">
      <c r="D112" s="5"/>
      <c r="E112" s="5"/>
    </row>
    <row r="113" spans="4:5">
      <c r="D113" s="5"/>
      <c r="E113" s="5"/>
    </row>
    <row r="114" spans="4:5">
      <c r="D114" s="5"/>
      <c r="E114" s="5"/>
    </row>
    <row r="115" spans="4:5">
      <c r="D115" s="5"/>
      <c r="E115" s="5"/>
    </row>
    <row r="116" spans="4:5">
      <c r="D116" s="5"/>
      <c r="E116" s="5"/>
    </row>
    <row r="117" spans="4:5">
      <c r="D117" s="5"/>
      <c r="E117" s="5"/>
    </row>
    <row r="118" spans="4:5">
      <c r="D118" s="5"/>
      <c r="E118" s="5"/>
    </row>
    <row r="119" spans="4:5">
      <c r="D119" s="5"/>
      <c r="E119" s="5"/>
    </row>
    <row r="120" spans="4:5">
      <c r="D120" s="5"/>
      <c r="E120" s="5"/>
    </row>
    <row r="121" spans="4:5">
      <c r="D121" s="5"/>
      <c r="E121" s="5"/>
    </row>
    <row r="122" spans="4:5">
      <c r="D122" s="5"/>
      <c r="E122" s="5"/>
    </row>
    <row r="123" spans="4:5">
      <c r="D123" s="5"/>
      <c r="E123" s="5"/>
    </row>
    <row r="124" spans="4:5">
      <c r="D124" s="5"/>
      <c r="E124" s="5"/>
    </row>
    <row r="125" spans="4:5">
      <c r="D125" s="5"/>
      <c r="E125" s="5"/>
    </row>
    <row r="126" spans="4:5">
      <c r="D126" s="5"/>
      <c r="E126" s="5"/>
    </row>
    <row r="127" spans="4:5">
      <c r="D127" s="5"/>
      <c r="E127" s="5"/>
    </row>
    <row r="128" spans="4:5">
      <c r="D128" s="5"/>
      <c r="E128" s="5"/>
    </row>
    <row r="129" spans="4:5">
      <c r="D129" s="5"/>
      <c r="E129" s="5"/>
    </row>
    <row r="130" spans="4:5">
      <c r="D130" s="5"/>
      <c r="E130" s="5"/>
    </row>
    <row r="131" spans="4:5">
      <c r="D131" s="5"/>
      <c r="E131" s="5"/>
    </row>
    <row r="132" spans="4:5">
      <c r="D132" s="5"/>
      <c r="E132" s="5"/>
    </row>
    <row r="133" spans="4:5">
      <c r="D133" s="5"/>
      <c r="E133" s="5"/>
    </row>
    <row r="134" spans="4:5">
      <c r="D134" s="5"/>
      <c r="E134" s="5"/>
    </row>
    <row r="135" spans="4:5">
      <c r="D135" s="5"/>
      <c r="E135" s="5"/>
    </row>
    <row r="136" spans="4:5">
      <c r="D136" s="5"/>
      <c r="E136" s="5"/>
    </row>
    <row r="137" spans="4:5">
      <c r="D137" s="5"/>
      <c r="E137" s="5"/>
    </row>
    <row r="138" spans="4:5">
      <c r="D138" s="5"/>
      <c r="E138" s="5"/>
    </row>
    <row r="139" spans="4:5">
      <c r="D139" s="5"/>
      <c r="E139" s="5"/>
    </row>
    <row r="140" spans="4:5">
      <c r="D140" s="5"/>
      <c r="E140" s="5"/>
    </row>
    <row r="141" spans="4:5">
      <c r="D141" s="5"/>
      <c r="E141" s="5"/>
    </row>
    <row r="142" spans="4:5">
      <c r="D142" s="5"/>
      <c r="E142" s="5"/>
    </row>
    <row r="143" spans="4:5">
      <c r="D143" s="5"/>
      <c r="E143" s="5"/>
    </row>
    <row r="144" spans="4:5">
      <c r="D144" s="5"/>
      <c r="E144" s="5"/>
    </row>
    <row r="145" spans="4:5">
      <c r="D145" s="5"/>
      <c r="E145" s="5"/>
    </row>
    <row r="146" spans="4:5">
      <c r="D146" s="5"/>
      <c r="E146" s="5"/>
    </row>
    <row r="147" spans="4:5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17"/>
    </row>
    <row r="193" spans="4:5">
      <c r="D193" s="5"/>
      <c r="E193" s="17"/>
    </row>
    <row r="194" spans="4:5">
      <c r="D194" s="5"/>
      <c r="E194" s="17"/>
    </row>
    <row r="195" spans="4:5">
      <c r="D195" s="5"/>
      <c r="E195" s="17"/>
    </row>
    <row r="196" spans="4:5">
      <c r="D196" s="5"/>
      <c r="E196" s="17"/>
    </row>
    <row r="197" spans="4:5">
      <c r="D197" s="5"/>
      <c r="E197" s="17"/>
    </row>
    <row r="198" spans="4:5">
      <c r="D198" s="5"/>
      <c r="E198" s="17"/>
    </row>
    <row r="199" spans="4:5">
      <c r="D199" s="5"/>
      <c r="E199" s="17"/>
    </row>
  </sheetData>
  <mergeCells count="190">
    <mergeCell ref="I86:N86"/>
    <mergeCell ref="O86:Y86"/>
    <mergeCell ref="I87:N87"/>
    <mergeCell ref="O87:Y87"/>
    <mergeCell ref="I88:N88"/>
    <mergeCell ref="O88:Y88"/>
    <mergeCell ref="I85:N85"/>
    <mergeCell ref="O85:Y85"/>
    <mergeCell ref="A4:F4"/>
    <mergeCell ref="A5:A6"/>
    <mergeCell ref="B5:D6"/>
    <mergeCell ref="E5:E6"/>
    <mergeCell ref="F5:G5"/>
    <mergeCell ref="I5:I6"/>
    <mergeCell ref="J5:L6"/>
    <mergeCell ref="M5:N5"/>
    <mergeCell ref="I7:I12"/>
    <mergeCell ref="J7:J12"/>
    <mergeCell ref="K7:K12"/>
    <mergeCell ref="L7:L12"/>
    <mergeCell ref="M7:M12"/>
    <mergeCell ref="N7:N12"/>
    <mergeCell ref="O7:O12"/>
    <mergeCell ref="A81:F81"/>
    <mergeCell ref="G81:Q81"/>
    <mergeCell ref="O70:O75"/>
    <mergeCell ref="I63:I68"/>
    <mergeCell ref="J63:J68"/>
    <mergeCell ref="K63:K68"/>
    <mergeCell ref="I49:I54"/>
    <mergeCell ref="J49:J54"/>
    <mergeCell ref="K49:K54"/>
    <mergeCell ref="L49:L54"/>
    <mergeCell ref="M49:M54"/>
    <mergeCell ref="N49:N54"/>
    <mergeCell ref="O49:O54"/>
    <mergeCell ref="L63:L68"/>
    <mergeCell ref="M63:M68"/>
    <mergeCell ref="N63:N68"/>
    <mergeCell ref="O63:O68"/>
    <mergeCell ref="I56:I61"/>
    <mergeCell ref="J56:J61"/>
    <mergeCell ref="K56:K61"/>
    <mergeCell ref="L56:L61"/>
    <mergeCell ref="M56:M61"/>
    <mergeCell ref="N56:N61"/>
    <mergeCell ref="O56:O61"/>
    <mergeCell ref="P63:P68"/>
    <mergeCell ref="I42:I47"/>
    <mergeCell ref="J42:J47"/>
    <mergeCell ref="K42:K47"/>
    <mergeCell ref="L42:L47"/>
    <mergeCell ref="M42:M47"/>
    <mergeCell ref="N42:N47"/>
    <mergeCell ref="O42:O47"/>
    <mergeCell ref="I21:I26"/>
    <mergeCell ref="J21:J26"/>
    <mergeCell ref="K21:K26"/>
    <mergeCell ref="L21:L26"/>
    <mergeCell ref="M21:M26"/>
    <mergeCell ref="N21:N26"/>
    <mergeCell ref="O21:O26"/>
    <mergeCell ref="J14:J19"/>
    <mergeCell ref="K14:K19"/>
    <mergeCell ref="L14:L19"/>
    <mergeCell ref="M14:M19"/>
    <mergeCell ref="N14:N19"/>
    <mergeCell ref="O14:O19"/>
    <mergeCell ref="I14:I19"/>
    <mergeCell ref="L35:L40"/>
    <mergeCell ref="M35:M40"/>
    <mergeCell ref="N35:N40"/>
    <mergeCell ref="O35:O40"/>
    <mergeCell ref="I28:I33"/>
    <mergeCell ref="J28:J33"/>
    <mergeCell ref="K28:K33"/>
    <mergeCell ref="L28:L33"/>
    <mergeCell ref="M28:M33"/>
    <mergeCell ref="N28:N33"/>
    <mergeCell ref="O28:O33"/>
    <mergeCell ref="I35:I40"/>
    <mergeCell ref="J35:J40"/>
    <mergeCell ref="K35:K40"/>
    <mergeCell ref="A80:F80"/>
    <mergeCell ref="G80:Q80"/>
    <mergeCell ref="A78:F78"/>
    <mergeCell ref="G78:Q78"/>
    <mergeCell ref="I70:I75"/>
    <mergeCell ref="J70:J75"/>
    <mergeCell ref="K70:K75"/>
    <mergeCell ref="L70:L75"/>
    <mergeCell ref="M70:M75"/>
    <mergeCell ref="N70:N75"/>
    <mergeCell ref="A79:F79"/>
    <mergeCell ref="G79:Q79"/>
    <mergeCell ref="P70:P75"/>
    <mergeCell ref="T5:T6"/>
    <mergeCell ref="U5:W6"/>
    <mergeCell ref="X5:Y5"/>
    <mergeCell ref="Q5:Q6"/>
    <mergeCell ref="T7:T12"/>
    <mergeCell ref="U7:U12"/>
    <mergeCell ref="V7:V12"/>
    <mergeCell ref="W7:W12"/>
    <mergeCell ref="X7:X12"/>
    <mergeCell ref="Y7:Y12"/>
    <mergeCell ref="Q28:Q33"/>
    <mergeCell ref="Z7:Z12"/>
    <mergeCell ref="Q7:Q13"/>
    <mergeCell ref="T14:T19"/>
    <mergeCell ref="U14:U19"/>
    <mergeCell ref="V14:V19"/>
    <mergeCell ref="W14:W19"/>
    <mergeCell ref="X14:X19"/>
    <mergeCell ref="Y14:Y19"/>
    <mergeCell ref="Z14:Z19"/>
    <mergeCell ref="Q14:Q19"/>
    <mergeCell ref="T35:T40"/>
    <mergeCell ref="U35:U40"/>
    <mergeCell ref="V35:V40"/>
    <mergeCell ref="W35:W40"/>
    <mergeCell ref="X35:X40"/>
    <mergeCell ref="Y35:Y40"/>
    <mergeCell ref="Z35:Z40"/>
    <mergeCell ref="Q35:Q40"/>
    <mergeCell ref="I4:N4"/>
    <mergeCell ref="T28:T33"/>
    <mergeCell ref="U28:U33"/>
    <mergeCell ref="V28:V33"/>
    <mergeCell ref="W28:W33"/>
    <mergeCell ref="X28:X33"/>
    <mergeCell ref="Y28:Y33"/>
    <mergeCell ref="Z28:Z33"/>
    <mergeCell ref="T21:T26"/>
    <mergeCell ref="U21:U26"/>
    <mergeCell ref="V21:V26"/>
    <mergeCell ref="W21:W26"/>
    <mergeCell ref="X21:X26"/>
    <mergeCell ref="Y21:Y26"/>
    <mergeCell ref="Z21:Z26"/>
    <mergeCell ref="Q21:Q26"/>
    <mergeCell ref="T56:T61"/>
    <mergeCell ref="U56:U61"/>
    <mergeCell ref="V56:V61"/>
    <mergeCell ref="W56:W61"/>
    <mergeCell ref="X56:X61"/>
    <mergeCell ref="Y56:Y61"/>
    <mergeCell ref="Z56:Z61"/>
    <mergeCell ref="Q56:Q61"/>
    <mergeCell ref="T42:T47"/>
    <mergeCell ref="U42:U47"/>
    <mergeCell ref="V42:V47"/>
    <mergeCell ref="W42:W47"/>
    <mergeCell ref="X42:X47"/>
    <mergeCell ref="Y42:Y47"/>
    <mergeCell ref="Z42:Z47"/>
    <mergeCell ref="Q42:Q47"/>
    <mergeCell ref="T49:T54"/>
    <mergeCell ref="U49:U54"/>
    <mergeCell ref="V49:V54"/>
    <mergeCell ref="W49:W54"/>
    <mergeCell ref="X49:X54"/>
    <mergeCell ref="Y49:Y54"/>
    <mergeCell ref="Z49:Z54"/>
    <mergeCell ref="Q49:Q54"/>
    <mergeCell ref="T70:T75"/>
    <mergeCell ref="U70:U75"/>
    <mergeCell ref="V70:V75"/>
    <mergeCell ref="W70:W75"/>
    <mergeCell ref="X70:X75"/>
    <mergeCell ref="Y70:Y75"/>
    <mergeCell ref="Z70:Z75"/>
    <mergeCell ref="Q70:Q75"/>
    <mergeCell ref="T63:T68"/>
    <mergeCell ref="U63:U68"/>
    <mergeCell ref="V63:V68"/>
    <mergeCell ref="W63:W68"/>
    <mergeCell ref="X63:X68"/>
    <mergeCell ref="Y63:Y68"/>
    <mergeCell ref="Z63:Z68"/>
    <mergeCell ref="Q63:Q68"/>
    <mergeCell ref="O5:P5"/>
    <mergeCell ref="P7:P12"/>
    <mergeCell ref="P14:P19"/>
    <mergeCell ref="P21:P26"/>
    <mergeCell ref="P28:P33"/>
    <mergeCell ref="P35:P40"/>
    <mergeCell ref="P42:P47"/>
    <mergeCell ref="P49:P54"/>
    <mergeCell ref="P56:P61"/>
  </mergeCells>
  <hyperlinks>
    <hyperlink ref="A91" r:id="rId1" xr:uid="{E742083C-66F4-4D56-A78A-976B0293D9BE}"/>
    <hyperlink ref="A88" r:id="rId2" xr:uid="{A4241EF9-A684-42B0-A35B-AE2BB8FF5D07}"/>
    <hyperlink ref="H91" r:id="rId3" xr:uid="{6CDCA859-CF62-4299-9F1D-BA53E2C9512A}"/>
    <hyperlink ref="H88" r:id="rId4" xr:uid="{3A3FAFD6-FEE9-453C-AC96-12A647A39981}"/>
  </hyperlinks>
  <pageMargins left="0.7" right="0.7" top="0.75" bottom="0.75" header="0.3" footer="0.3"/>
  <pageSetup orientation="portrait" r:id="rId5"/>
  <headerFooter>
    <oddFooter>&amp;L&amp;1#&amp;"Calibri"&amp;10 Sensitivity: Internal</oddFooter>
  </headerFooter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DA8FA-A63D-486D-955B-CC2A97AE50DE}">
  <dimension ref="A1:R102"/>
  <sheetViews>
    <sheetView topLeftCell="A26" workbookViewId="0">
      <selection activeCell="A53" sqref="A53:H53"/>
    </sheetView>
  </sheetViews>
  <sheetFormatPr defaultRowHeight="15"/>
  <cols>
    <col min="1" max="1" width="62" customWidth="1"/>
    <col min="9" max="9" width="23.85546875" style="567" customWidth="1"/>
    <col min="10" max="14" width="9.140625" style="567"/>
    <col min="15" max="15" width="10.85546875" style="567" customWidth="1"/>
    <col min="16" max="16" width="11.140625" style="567" customWidth="1"/>
    <col min="17" max="17" width="9.140625" style="567"/>
    <col min="18" max="18" width="165.5703125" style="567" customWidth="1"/>
  </cols>
  <sheetData>
    <row r="1" spans="1:18" ht="24.75">
      <c r="A1" s="515" t="s">
        <v>255</v>
      </c>
      <c r="B1" s="530" t="s">
        <v>149</v>
      </c>
      <c r="C1" s="530" t="s">
        <v>149</v>
      </c>
      <c r="D1" s="530" t="s">
        <v>149</v>
      </c>
      <c r="E1" s="530" t="s">
        <v>149</v>
      </c>
      <c r="F1" s="515" t="s">
        <v>149</v>
      </c>
      <c r="G1" s="515" t="s">
        <v>149</v>
      </c>
      <c r="H1" s="515" t="s">
        <v>149</v>
      </c>
      <c r="I1" s="575" t="s">
        <v>149</v>
      </c>
      <c r="J1" s="575" t="s">
        <v>149</v>
      </c>
      <c r="K1" s="575" t="s">
        <v>149</v>
      </c>
      <c r="L1" s="575" t="s">
        <v>149</v>
      </c>
      <c r="M1" s="575" t="s">
        <v>149</v>
      </c>
      <c r="N1" s="575" t="s">
        <v>149</v>
      </c>
      <c r="O1" s="575" t="s">
        <v>149</v>
      </c>
      <c r="P1" s="575" t="s">
        <v>149</v>
      </c>
      <c r="Q1" s="575" t="s">
        <v>149</v>
      </c>
      <c r="R1" s="575" t="s">
        <v>149</v>
      </c>
    </row>
    <row r="2" spans="1:18" ht="24.75">
      <c r="A2" s="529" t="s">
        <v>148</v>
      </c>
      <c r="B2" s="530" t="s">
        <v>9</v>
      </c>
      <c r="C2" s="530"/>
      <c r="D2" s="515" t="s">
        <v>149</v>
      </c>
      <c r="E2" s="515" t="s">
        <v>149</v>
      </c>
      <c r="F2" s="515" t="s">
        <v>149</v>
      </c>
      <c r="G2" s="515" t="s">
        <v>149</v>
      </c>
      <c r="H2" s="515" t="s">
        <v>149</v>
      </c>
      <c r="I2" s="575" t="s">
        <v>149</v>
      </c>
      <c r="J2" s="575" t="s">
        <v>149</v>
      </c>
      <c r="K2" s="575" t="s">
        <v>149</v>
      </c>
      <c r="L2" s="575" t="s">
        <v>149</v>
      </c>
      <c r="M2" s="575" t="s">
        <v>149</v>
      </c>
      <c r="N2" s="575" t="s">
        <v>149</v>
      </c>
      <c r="O2" s="575" t="s">
        <v>149</v>
      </c>
      <c r="P2" s="575" t="s">
        <v>149</v>
      </c>
      <c r="Q2" s="575" t="s">
        <v>149</v>
      </c>
      <c r="R2" s="575" t="s">
        <v>149</v>
      </c>
    </row>
    <row r="3" spans="1:18" ht="24.75">
      <c r="A3" s="515" t="s">
        <v>149</v>
      </c>
      <c r="B3" s="529" t="s">
        <v>149</v>
      </c>
      <c r="C3" s="529" t="s">
        <v>149</v>
      </c>
      <c r="D3" s="529" t="s">
        <v>149</v>
      </c>
      <c r="E3" s="529" t="s">
        <v>149</v>
      </c>
      <c r="F3" s="515" t="s">
        <v>149</v>
      </c>
      <c r="G3" s="515" t="s">
        <v>149</v>
      </c>
      <c r="H3" s="515" t="s">
        <v>149</v>
      </c>
      <c r="I3" s="575" t="s">
        <v>149</v>
      </c>
      <c r="J3" s="575" t="s">
        <v>149</v>
      </c>
      <c r="K3" s="575" t="s">
        <v>149</v>
      </c>
      <c r="L3" s="575" t="s">
        <v>149</v>
      </c>
      <c r="M3" s="575" t="s">
        <v>149</v>
      </c>
      <c r="N3" s="575" t="s">
        <v>149</v>
      </c>
      <c r="O3" s="575" t="s">
        <v>149</v>
      </c>
      <c r="P3" s="575" t="s">
        <v>149</v>
      </c>
      <c r="Q3" s="575" t="s">
        <v>149</v>
      </c>
      <c r="R3" s="575" t="s">
        <v>149</v>
      </c>
    </row>
    <row r="4" spans="1:18" ht="15.75">
      <c r="A4" s="571" t="s">
        <v>256</v>
      </c>
      <c r="B4" s="572"/>
      <c r="C4" s="572"/>
      <c r="D4" s="572"/>
      <c r="E4" s="573" t="s">
        <v>149</v>
      </c>
      <c r="F4" s="573" t="s">
        <v>149</v>
      </c>
      <c r="G4" s="574" t="s">
        <v>149</v>
      </c>
      <c r="H4" s="531" t="s">
        <v>149</v>
      </c>
      <c r="I4" s="576" t="s">
        <v>149</v>
      </c>
      <c r="J4" s="576" t="s">
        <v>149</v>
      </c>
      <c r="K4" s="576" t="s">
        <v>149</v>
      </c>
      <c r="L4" s="576" t="s">
        <v>149</v>
      </c>
      <c r="M4" s="576" t="s">
        <v>149</v>
      </c>
      <c r="N4" s="576" t="s">
        <v>149</v>
      </c>
      <c r="O4" s="576">
        <v>18</v>
      </c>
      <c r="P4" s="576">
        <v>22</v>
      </c>
      <c r="Q4" s="576">
        <v>26</v>
      </c>
      <c r="R4" s="577" t="s">
        <v>149</v>
      </c>
    </row>
    <row r="5" spans="1:18" ht="36.75" customHeight="1">
      <c r="A5" s="889" t="s">
        <v>151</v>
      </c>
      <c r="B5" s="891" t="s">
        <v>152</v>
      </c>
      <c r="C5" s="892"/>
      <c r="D5" s="893"/>
      <c r="E5" s="897" t="s">
        <v>153</v>
      </c>
      <c r="F5" s="899" t="s">
        <v>153</v>
      </c>
      <c r="G5" s="900"/>
      <c r="H5" s="566" t="s">
        <v>154</v>
      </c>
      <c r="I5" s="901" t="s">
        <v>257</v>
      </c>
      <c r="J5" s="902" t="s">
        <v>152</v>
      </c>
      <c r="K5" s="892"/>
      <c r="L5" s="893"/>
      <c r="M5" s="899" t="s">
        <v>154</v>
      </c>
      <c r="N5" s="900"/>
      <c r="O5" s="904" t="s">
        <v>156</v>
      </c>
      <c r="P5" s="904"/>
      <c r="Q5" s="905"/>
      <c r="R5" s="887" t="s">
        <v>157</v>
      </c>
    </row>
    <row r="6" spans="1:18" ht="27">
      <c r="A6" s="890"/>
      <c r="B6" s="982"/>
      <c r="C6" s="983"/>
      <c r="D6" s="984"/>
      <c r="E6" s="897"/>
      <c r="F6" s="538" t="s">
        <v>158</v>
      </c>
      <c r="G6" s="538" t="s">
        <v>159</v>
      </c>
      <c r="H6" s="538" t="s">
        <v>158</v>
      </c>
      <c r="I6" s="898"/>
      <c r="J6" s="903"/>
      <c r="K6" s="895"/>
      <c r="L6" s="896"/>
      <c r="M6" s="539" t="s">
        <v>158</v>
      </c>
      <c r="N6" s="539" t="s">
        <v>159</v>
      </c>
      <c r="O6" s="540" t="s">
        <v>258</v>
      </c>
      <c r="P6" s="540" t="s">
        <v>259</v>
      </c>
      <c r="Q6" s="540" t="s">
        <v>260</v>
      </c>
      <c r="R6" s="888"/>
    </row>
    <row r="7" spans="1:18">
      <c r="A7" s="556"/>
      <c r="B7" s="94"/>
      <c r="C7" s="557" t="s">
        <v>149</v>
      </c>
      <c r="D7" s="557" t="s">
        <v>149</v>
      </c>
      <c r="E7" s="542" t="s">
        <v>149</v>
      </c>
      <c r="F7" s="542"/>
      <c r="G7" s="542"/>
      <c r="H7" s="542"/>
      <c r="I7" s="578"/>
      <c r="J7" s="578"/>
      <c r="K7" s="578"/>
      <c r="L7" s="578"/>
      <c r="M7" s="542" t="s">
        <v>149</v>
      </c>
      <c r="N7" s="542" t="s">
        <v>149</v>
      </c>
      <c r="O7" s="542" t="s">
        <v>149</v>
      </c>
      <c r="P7" s="542" t="s">
        <v>149</v>
      </c>
      <c r="Q7" s="542" t="s">
        <v>149</v>
      </c>
      <c r="R7" s="542" t="s">
        <v>149</v>
      </c>
    </row>
    <row r="8" spans="1:18">
      <c r="A8" s="447" t="s">
        <v>167</v>
      </c>
      <c r="B8" s="282" t="s">
        <v>168</v>
      </c>
      <c r="C8" s="282">
        <v>439</v>
      </c>
      <c r="D8" s="584" t="s">
        <v>169</v>
      </c>
      <c r="E8" s="741" t="s">
        <v>170</v>
      </c>
      <c r="F8" s="70">
        <v>45557</v>
      </c>
      <c r="G8" s="71">
        <f>F8+1</f>
        <v>45558</v>
      </c>
      <c r="H8" s="72">
        <f>F8+4</f>
        <v>45561</v>
      </c>
      <c r="I8" s="945" t="s">
        <v>261</v>
      </c>
      <c r="J8" s="948" t="s">
        <v>262</v>
      </c>
      <c r="K8" s="951">
        <v>436</v>
      </c>
      <c r="L8" s="978" t="s">
        <v>173</v>
      </c>
      <c r="M8" s="957">
        <v>45562</v>
      </c>
      <c r="N8" s="981">
        <f>SUM(M8+1)</f>
        <v>45563</v>
      </c>
      <c r="O8" s="885">
        <f>SUM(N8+28)</f>
        <v>45591</v>
      </c>
      <c r="P8" s="885">
        <f>SUM(O8+2)</f>
        <v>45593</v>
      </c>
      <c r="Q8" s="885">
        <f>SUM(P8+5)</f>
        <v>45598</v>
      </c>
      <c r="R8" s="664" t="s">
        <v>263</v>
      </c>
    </row>
    <row r="9" spans="1:18">
      <c r="A9" s="448" t="s">
        <v>175</v>
      </c>
      <c r="B9" s="282" t="s">
        <v>168</v>
      </c>
      <c r="C9" s="282">
        <v>439</v>
      </c>
      <c r="D9" s="584" t="s">
        <v>169</v>
      </c>
      <c r="E9" s="742" t="s">
        <v>176</v>
      </c>
      <c r="F9" s="78">
        <v>45560</v>
      </c>
      <c r="G9" s="79">
        <f t="shared" ref="G9" si="0">F9+1</f>
        <v>45561</v>
      </c>
      <c r="H9" s="80">
        <f>F9+1</f>
        <v>45561</v>
      </c>
      <c r="I9" s="946"/>
      <c r="J9" s="949"/>
      <c r="K9" s="952"/>
      <c r="L9" s="979"/>
      <c r="M9" s="958"/>
      <c r="N9" s="885"/>
      <c r="O9" s="885"/>
      <c r="P9" s="885"/>
      <c r="Q9" s="885"/>
      <c r="R9" s="668"/>
    </row>
    <row r="10" spans="1:18">
      <c r="A10" s="808" t="s">
        <v>177</v>
      </c>
      <c r="B10" s="722" t="s">
        <v>178</v>
      </c>
      <c r="C10" s="722">
        <v>436</v>
      </c>
      <c r="D10" s="809" t="s">
        <v>179</v>
      </c>
      <c r="E10" s="807" t="s">
        <v>180</v>
      </c>
      <c r="F10" s="804">
        <v>45557</v>
      </c>
      <c r="G10" s="805">
        <f>F10+1</f>
        <v>45558</v>
      </c>
      <c r="H10" s="806">
        <f>F10+4</f>
        <v>45561</v>
      </c>
      <c r="I10" s="946"/>
      <c r="J10" s="949"/>
      <c r="K10" s="952"/>
      <c r="L10" s="979"/>
      <c r="M10" s="958"/>
      <c r="N10" s="885"/>
      <c r="O10" s="885"/>
      <c r="P10" s="885"/>
      <c r="Q10" s="885"/>
      <c r="R10" s="668"/>
    </row>
    <row r="11" spans="1:18">
      <c r="A11" s="810" t="s">
        <v>181</v>
      </c>
      <c r="B11" s="722" t="s">
        <v>182</v>
      </c>
      <c r="C11" s="722">
        <v>437</v>
      </c>
      <c r="D11" s="809" t="s">
        <v>179</v>
      </c>
      <c r="E11" s="807" t="s">
        <v>180</v>
      </c>
      <c r="F11" s="804">
        <v>45558</v>
      </c>
      <c r="G11" s="805">
        <f>F11+1</f>
        <v>45559</v>
      </c>
      <c r="H11" s="806">
        <f>F11+2</f>
        <v>45560</v>
      </c>
      <c r="I11" s="946"/>
      <c r="J11" s="949"/>
      <c r="K11" s="952"/>
      <c r="L11" s="979"/>
      <c r="M11" s="958"/>
      <c r="N11" s="885"/>
      <c r="O11" s="885"/>
      <c r="P11" s="885"/>
      <c r="Q11" s="885"/>
      <c r="R11" s="668"/>
    </row>
    <row r="12" spans="1:18">
      <c r="A12" s="449" t="s">
        <v>183</v>
      </c>
      <c r="B12" s="439" t="s">
        <v>184</v>
      </c>
      <c r="C12" s="439">
        <v>439</v>
      </c>
      <c r="D12" s="588" t="s">
        <v>169</v>
      </c>
      <c r="E12" s="554" t="s">
        <v>180</v>
      </c>
      <c r="F12" s="89">
        <v>45562</v>
      </c>
      <c r="G12" s="90">
        <f>F12+1</f>
        <v>45563</v>
      </c>
      <c r="H12" s="89">
        <f>F12+2</f>
        <v>45564</v>
      </c>
      <c r="I12" s="946"/>
      <c r="J12" s="949"/>
      <c r="K12" s="952"/>
      <c r="L12" s="979"/>
      <c r="M12" s="958"/>
      <c r="N12" s="885"/>
      <c r="O12" s="885"/>
      <c r="P12" s="885"/>
      <c r="Q12" s="885"/>
      <c r="R12" s="662"/>
    </row>
    <row r="13" spans="1:18">
      <c r="A13" s="450" t="s">
        <v>185</v>
      </c>
      <c r="B13" s="440" t="s">
        <v>186</v>
      </c>
      <c r="C13" s="440">
        <v>439</v>
      </c>
      <c r="D13" s="590" t="s">
        <v>169</v>
      </c>
      <c r="E13" s="564" t="s">
        <v>187</v>
      </c>
      <c r="F13" s="96">
        <v>45558</v>
      </c>
      <c r="G13" s="97">
        <f>F13</f>
        <v>45558</v>
      </c>
      <c r="H13" s="98">
        <f>F13+1</f>
        <v>45559</v>
      </c>
      <c r="I13" s="946"/>
      <c r="J13" s="949"/>
      <c r="K13" s="952"/>
      <c r="L13" s="979"/>
      <c r="M13" s="958"/>
      <c r="N13" s="885"/>
      <c r="O13" s="885"/>
      <c r="P13" s="885"/>
      <c r="Q13" s="885"/>
      <c r="R13" s="668"/>
    </row>
    <row r="14" spans="1:18">
      <c r="A14" s="451" t="s">
        <v>177</v>
      </c>
      <c r="B14" s="440" t="s">
        <v>178</v>
      </c>
      <c r="C14" s="440">
        <v>436</v>
      </c>
      <c r="D14" s="590" t="s">
        <v>179</v>
      </c>
      <c r="E14" s="565" t="s">
        <v>187</v>
      </c>
      <c r="F14" s="102">
        <v>45560</v>
      </c>
      <c r="G14" s="103">
        <f t="shared" ref="G14" si="1">F14+1</f>
        <v>45561</v>
      </c>
      <c r="H14" s="281">
        <f>F14+1</f>
        <v>45561</v>
      </c>
      <c r="I14" s="947"/>
      <c r="J14" s="950"/>
      <c r="K14" s="953"/>
      <c r="L14" s="980"/>
      <c r="M14" s="959"/>
      <c r="N14" s="886"/>
      <c r="O14" s="886"/>
      <c r="P14" s="886"/>
      <c r="Q14" s="886"/>
      <c r="R14" s="669"/>
    </row>
    <row r="15" spans="1:18">
      <c r="A15" s="104"/>
      <c r="B15" s="557" t="s">
        <v>149</v>
      </c>
      <c r="C15" s="94"/>
      <c r="D15" s="94"/>
      <c r="E15" s="542" t="s">
        <v>149</v>
      </c>
      <c r="F15" s="542"/>
      <c r="G15" s="542"/>
      <c r="H15" s="542"/>
      <c r="I15" s="591"/>
      <c r="J15" s="591"/>
      <c r="K15" s="591"/>
      <c r="L15" s="591"/>
      <c r="M15" s="578"/>
      <c r="N15" s="578"/>
      <c r="O15" s="578"/>
      <c r="P15" s="578"/>
      <c r="Q15" s="578"/>
      <c r="R15" s="578"/>
    </row>
    <row r="16" spans="1:18">
      <c r="A16" s="74" t="s">
        <v>188</v>
      </c>
      <c r="B16" s="583" t="s">
        <v>168</v>
      </c>
      <c r="C16" s="282">
        <f>C8+1</f>
        <v>440</v>
      </c>
      <c r="D16" s="282" t="s">
        <v>169</v>
      </c>
      <c r="E16" s="562" t="s">
        <v>170</v>
      </c>
      <c r="F16" s="70">
        <f>F8+7</f>
        <v>45564</v>
      </c>
      <c r="G16" s="71">
        <f>F16+1</f>
        <v>45565</v>
      </c>
      <c r="H16" s="72">
        <f>F16+4</f>
        <v>45568</v>
      </c>
      <c r="I16" s="960"/>
      <c r="J16" s="963" t="s">
        <v>262</v>
      </c>
      <c r="K16" s="966">
        <v>437</v>
      </c>
      <c r="L16" s="975" t="s">
        <v>173</v>
      </c>
      <c r="M16" s="972">
        <f>SUM(M8+7)</f>
        <v>45569</v>
      </c>
      <c r="N16" s="882">
        <f>SUM(M16+1)</f>
        <v>45570</v>
      </c>
      <c r="O16" s="882">
        <f>SUM(N16+28)</f>
        <v>45598</v>
      </c>
      <c r="P16" s="882">
        <f>SUM(O16+2)</f>
        <v>45600</v>
      </c>
      <c r="Q16" s="882">
        <f>SUM(P16+5)</f>
        <v>45605</v>
      </c>
      <c r="R16" s="664" t="s">
        <v>263</v>
      </c>
    </row>
    <row r="17" spans="1:18">
      <c r="A17" s="331" t="s">
        <v>188</v>
      </c>
      <c r="B17" s="728" t="s">
        <v>168</v>
      </c>
      <c r="C17" s="282">
        <f>C9+1</f>
        <v>440</v>
      </c>
      <c r="D17" s="282" t="s">
        <v>169</v>
      </c>
      <c r="E17" s="563" t="s">
        <v>176</v>
      </c>
      <c r="F17" s="78">
        <f>F9+7</f>
        <v>45567</v>
      </c>
      <c r="G17" s="79">
        <f t="shared" ref="G17" si="2">F17+1</f>
        <v>45568</v>
      </c>
      <c r="H17" s="80">
        <f>F17+1</f>
        <v>45568</v>
      </c>
      <c r="I17" s="961"/>
      <c r="J17" s="964"/>
      <c r="K17" s="967"/>
      <c r="L17" s="976"/>
      <c r="M17" s="973"/>
      <c r="N17" s="882"/>
      <c r="O17" s="882"/>
      <c r="P17" s="882"/>
      <c r="Q17" s="882"/>
      <c r="R17" s="662"/>
    </row>
    <row r="18" spans="1:18">
      <c r="A18" s="84" t="s">
        <v>190</v>
      </c>
      <c r="B18" s="587" t="s">
        <v>178</v>
      </c>
      <c r="C18" s="439">
        <f>C10+1</f>
        <v>437</v>
      </c>
      <c r="D18" s="439" t="s">
        <v>179</v>
      </c>
      <c r="E18" s="554" t="s">
        <v>180</v>
      </c>
      <c r="F18" s="89">
        <f>F10+7</f>
        <v>45564</v>
      </c>
      <c r="G18" s="90">
        <f>F18+1</f>
        <v>45565</v>
      </c>
      <c r="H18" s="91">
        <f>F18+4</f>
        <v>45568</v>
      </c>
      <c r="I18" s="961"/>
      <c r="J18" s="964"/>
      <c r="K18" s="967"/>
      <c r="L18" s="976"/>
      <c r="M18" s="973"/>
      <c r="N18" s="882"/>
      <c r="O18" s="882"/>
      <c r="P18" s="882"/>
      <c r="Q18" s="882"/>
      <c r="R18" s="662"/>
    </row>
    <row r="19" spans="1:18">
      <c r="A19" s="778" t="s">
        <v>191</v>
      </c>
      <c r="B19" s="724" t="s">
        <v>182</v>
      </c>
      <c r="C19" s="722">
        <f>C11+1</f>
        <v>438</v>
      </c>
      <c r="D19" s="722" t="s">
        <v>179</v>
      </c>
      <c r="E19" s="807" t="s">
        <v>180</v>
      </c>
      <c r="F19" s="804">
        <f>F11+7</f>
        <v>45565</v>
      </c>
      <c r="G19" s="805">
        <f>F19+1</f>
        <v>45566</v>
      </c>
      <c r="H19" s="806">
        <f>F19+2</f>
        <v>45567</v>
      </c>
      <c r="I19" s="961"/>
      <c r="J19" s="964"/>
      <c r="K19" s="967"/>
      <c r="L19" s="976"/>
      <c r="M19" s="973"/>
      <c r="N19" s="882"/>
      <c r="O19" s="882"/>
      <c r="P19" s="882"/>
      <c r="Q19" s="882"/>
      <c r="R19" s="662"/>
    </row>
    <row r="20" spans="1:18">
      <c r="A20" s="84" t="s">
        <v>192</v>
      </c>
      <c r="B20" s="587" t="s">
        <v>184</v>
      </c>
      <c r="C20" s="439">
        <f>C12+1</f>
        <v>440</v>
      </c>
      <c r="D20" s="439" t="s">
        <v>169</v>
      </c>
      <c r="E20" s="554" t="s">
        <v>180</v>
      </c>
      <c r="F20" s="89">
        <f>F12+7</f>
        <v>45569</v>
      </c>
      <c r="G20" s="90">
        <f>F20+1</f>
        <v>45570</v>
      </c>
      <c r="H20" s="89">
        <f>F20+2</f>
        <v>45571</v>
      </c>
      <c r="I20" s="961"/>
      <c r="J20" s="964"/>
      <c r="K20" s="967"/>
      <c r="L20" s="976"/>
      <c r="M20" s="973"/>
      <c r="N20" s="882"/>
      <c r="O20" s="882"/>
      <c r="P20" s="882"/>
      <c r="Q20" s="882"/>
      <c r="R20" s="662"/>
    </row>
    <row r="21" spans="1:18">
      <c r="A21" s="104" t="s">
        <v>193</v>
      </c>
      <c r="B21" s="589" t="s">
        <v>186</v>
      </c>
      <c r="C21" s="440">
        <f>C13+1</f>
        <v>440</v>
      </c>
      <c r="D21" s="440" t="s">
        <v>169</v>
      </c>
      <c r="E21" s="564" t="s">
        <v>187</v>
      </c>
      <c r="F21" s="96">
        <f>SUM(F13+7)</f>
        <v>45565</v>
      </c>
      <c r="G21" s="97">
        <f>F21</f>
        <v>45565</v>
      </c>
      <c r="H21" s="98">
        <f>F21+1</f>
        <v>45566</v>
      </c>
      <c r="I21" s="961"/>
      <c r="J21" s="964"/>
      <c r="K21" s="967"/>
      <c r="L21" s="976"/>
      <c r="M21" s="973"/>
      <c r="N21" s="882"/>
      <c r="O21" s="882"/>
      <c r="P21" s="882"/>
      <c r="Q21" s="882"/>
      <c r="R21" s="662"/>
    </row>
    <row r="22" spans="1:18">
      <c r="A22" s="762" t="s">
        <v>190</v>
      </c>
      <c r="B22" s="604" t="s">
        <v>178</v>
      </c>
      <c r="C22" s="393">
        <f>C14+1</f>
        <v>437</v>
      </c>
      <c r="D22" s="393" t="s">
        <v>179</v>
      </c>
      <c r="E22" s="769" t="s">
        <v>187</v>
      </c>
      <c r="F22" s="480">
        <f>SUM(F14+4)</f>
        <v>45564</v>
      </c>
      <c r="G22" s="481">
        <f t="shared" ref="G22" si="3">F22+1</f>
        <v>45565</v>
      </c>
      <c r="H22" s="639">
        <f>F22+1</f>
        <v>45565</v>
      </c>
      <c r="I22" s="962"/>
      <c r="J22" s="965"/>
      <c r="K22" s="968"/>
      <c r="L22" s="977"/>
      <c r="M22" s="974"/>
      <c r="N22" s="883"/>
      <c r="O22" s="883"/>
      <c r="P22" s="883"/>
      <c r="Q22" s="883"/>
      <c r="R22" s="663"/>
    </row>
    <row r="23" spans="1:18">
      <c r="A23" s="556"/>
      <c r="B23" s="94"/>
      <c r="C23" s="94"/>
      <c r="D23" s="94"/>
      <c r="E23" s="557" t="s">
        <v>149</v>
      </c>
      <c r="F23" s="557"/>
      <c r="G23" s="557"/>
      <c r="H23" s="557"/>
      <c r="I23" s="591"/>
      <c r="J23" s="591"/>
      <c r="K23" s="591"/>
      <c r="L23" s="591"/>
      <c r="M23" s="578"/>
      <c r="N23" s="578"/>
      <c r="O23" s="578"/>
      <c r="P23" s="578"/>
      <c r="Q23" s="578"/>
      <c r="R23" s="578"/>
    </row>
    <row r="24" spans="1:18">
      <c r="A24" s="812" t="s">
        <v>194</v>
      </c>
      <c r="B24" s="393" t="s">
        <v>168</v>
      </c>
      <c r="C24" s="393">
        <f>C16+1</f>
        <v>441</v>
      </c>
      <c r="D24" s="393" t="s">
        <v>169</v>
      </c>
      <c r="E24" s="767" t="s">
        <v>170</v>
      </c>
      <c r="F24" s="398">
        <f>F16+7</f>
        <v>45571</v>
      </c>
      <c r="G24" s="397">
        <f>F24+1</f>
        <v>45572</v>
      </c>
      <c r="H24" s="401">
        <f>F24+4</f>
        <v>45575</v>
      </c>
      <c r="I24" s="945" t="s">
        <v>264</v>
      </c>
      <c r="J24" s="948" t="s">
        <v>262</v>
      </c>
      <c r="K24" s="951">
        <v>438</v>
      </c>
      <c r="L24" s="954" t="s">
        <v>173</v>
      </c>
      <c r="M24" s="957">
        <f>SUM(M16+7)</f>
        <v>45576</v>
      </c>
      <c r="N24" s="885">
        <f>SUM(M24+1)</f>
        <v>45577</v>
      </c>
      <c r="O24" s="885">
        <f>SUM(N24+28)</f>
        <v>45605</v>
      </c>
      <c r="P24" s="885">
        <f>SUM(O24+2)</f>
        <v>45607</v>
      </c>
      <c r="Q24" s="885">
        <f>SUM(P24+5)</f>
        <v>45612</v>
      </c>
      <c r="R24" s="664" t="s">
        <v>263</v>
      </c>
    </row>
    <row r="25" spans="1:18">
      <c r="A25" s="448" t="s">
        <v>194</v>
      </c>
      <c r="B25" s="282" t="s">
        <v>168</v>
      </c>
      <c r="C25" s="282">
        <f>C17+1</f>
        <v>441</v>
      </c>
      <c r="D25" s="282" t="s">
        <v>169</v>
      </c>
      <c r="E25" s="563" t="s">
        <v>176</v>
      </c>
      <c r="F25" s="78">
        <f>F17+7</f>
        <v>45574</v>
      </c>
      <c r="G25" s="79">
        <f t="shared" ref="G25" si="4">F25+1</f>
        <v>45575</v>
      </c>
      <c r="H25" s="80">
        <f>F25+1</f>
        <v>45575</v>
      </c>
      <c r="I25" s="946"/>
      <c r="J25" s="949"/>
      <c r="K25" s="952"/>
      <c r="L25" s="955"/>
      <c r="M25" s="958"/>
      <c r="N25" s="885"/>
      <c r="O25" s="885"/>
      <c r="P25" s="885"/>
      <c r="Q25" s="885"/>
      <c r="R25" s="662"/>
    </row>
    <row r="26" spans="1:18">
      <c r="A26" s="449" t="s">
        <v>196</v>
      </c>
      <c r="B26" s="722" t="s">
        <v>178</v>
      </c>
      <c r="C26" s="722">
        <f>C18+1</f>
        <v>438</v>
      </c>
      <c r="D26" s="722" t="s">
        <v>179</v>
      </c>
      <c r="E26" s="807" t="s">
        <v>180</v>
      </c>
      <c r="F26" s="804">
        <f>F18+7</f>
        <v>45571</v>
      </c>
      <c r="G26" s="805">
        <f>F26+1</f>
        <v>45572</v>
      </c>
      <c r="H26" s="806">
        <f>F26+4</f>
        <v>45575</v>
      </c>
      <c r="I26" s="946"/>
      <c r="J26" s="949"/>
      <c r="K26" s="952"/>
      <c r="L26" s="955"/>
      <c r="M26" s="958"/>
      <c r="N26" s="885"/>
      <c r="O26" s="885"/>
      <c r="P26" s="885"/>
      <c r="Q26" s="885"/>
      <c r="R26" s="662"/>
    </row>
    <row r="27" spans="1:18">
      <c r="A27" s="494" t="s">
        <v>197</v>
      </c>
      <c r="B27" s="393" t="s">
        <v>182</v>
      </c>
      <c r="C27" s="393">
        <f>C19+1</f>
        <v>439</v>
      </c>
      <c r="D27" s="393" t="s">
        <v>179</v>
      </c>
      <c r="E27" s="807" t="s">
        <v>180</v>
      </c>
      <c r="F27" s="334">
        <f>F19+7</f>
        <v>45572</v>
      </c>
      <c r="G27" s="335">
        <f>F27+1</f>
        <v>45573</v>
      </c>
      <c r="H27" s="336">
        <f>F27+2</f>
        <v>45574</v>
      </c>
      <c r="I27" s="946"/>
      <c r="J27" s="949"/>
      <c r="K27" s="952"/>
      <c r="L27" s="955"/>
      <c r="M27" s="958"/>
      <c r="N27" s="885"/>
      <c r="O27" s="885"/>
      <c r="P27" s="885"/>
      <c r="Q27" s="885"/>
      <c r="R27" s="662"/>
    </row>
    <row r="28" spans="1:18">
      <c r="A28" s="449" t="s">
        <v>198</v>
      </c>
      <c r="B28" s="722" t="s">
        <v>184</v>
      </c>
      <c r="C28" s="722">
        <f>C20+1</f>
        <v>441</v>
      </c>
      <c r="D28" s="722" t="s">
        <v>169</v>
      </c>
      <c r="E28" s="807" t="s">
        <v>180</v>
      </c>
      <c r="F28" s="804">
        <f>F20+7</f>
        <v>45576</v>
      </c>
      <c r="G28" s="805">
        <f>F28+1</f>
        <v>45577</v>
      </c>
      <c r="H28" s="804">
        <f>F28+2</f>
        <v>45578</v>
      </c>
      <c r="I28" s="946"/>
      <c r="J28" s="949"/>
      <c r="K28" s="952"/>
      <c r="L28" s="955"/>
      <c r="M28" s="958"/>
      <c r="N28" s="885"/>
      <c r="O28" s="885"/>
      <c r="P28" s="885"/>
      <c r="Q28" s="885"/>
      <c r="R28" s="662"/>
    </row>
    <row r="29" spans="1:18">
      <c r="A29" s="450" t="s">
        <v>199</v>
      </c>
      <c r="B29" s="440" t="s">
        <v>186</v>
      </c>
      <c r="C29" s="440">
        <f>C21+1</f>
        <v>441</v>
      </c>
      <c r="D29" s="440" t="s">
        <v>169</v>
      </c>
      <c r="E29" s="564" t="s">
        <v>187</v>
      </c>
      <c r="F29" s="96">
        <f>SUM(F21+7)</f>
        <v>45572</v>
      </c>
      <c r="G29" s="97">
        <f>F29</f>
        <v>45572</v>
      </c>
      <c r="H29" s="98">
        <f>F29+1</f>
        <v>45573</v>
      </c>
      <c r="I29" s="946"/>
      <c r="J29" s="949"/>
      <c r="K29" s="952"/>
      <c r="L29" s="955"/>
      <c r="M29" s="958"/>
      <c r="N29" s="885"/>
      <c r="O29" s="885"/>
      <c r="P29" s="885"/>
      <c r="Q29" s="885"/>
      <c r="R29" s="662"/>
    </row>
    <row r="30" spans="1:18">
      <c r="A30" s="451" t="s">
        <v>200</v>
      </c>
      <c r="B30" s="440" t="s">
        <v>184</v>
      </c>
      <c r="C30" s="440">
        <v>440</v>
      </c>
      <c r="D30" s="440" t="s">
        <v>201</v>
      </c>
      <c r="E30" s="845" t="s">
        <v>187</v>
      </c>
      <c r="F30" s="102">
        <f>SUM(F22+7)</f>
        <v>45571</v>
      </c>
      <c r="G30" s="103">
        <f t="shared" ref="G30" si="5">F30+1</f>
        <v>45572</v>
      </c>
      <c r="H30" s="281">
        <f>F30+1</f>
        <v>45572</v>
      </c>
      <c r="I30" s="947"/>
      <c r="J30" s="950"/>
      <c r="K30" s="953"/>
      <c r="L30" s="956"/>
      <c r="M30" s="959"/>
      <c r="N30" s="886"/>
      <c r="O30" s="886"/>
      <c r="P30" s="886"/>
      <c r="Q30" s="886"/>
      <c r="R30" s="663"/>
    </row>
    <row r="31" spans="1:18">
      <c r="A31" s="104"/>
      <c r="B31" s="94"/>
      <c r="C31" s="557" t="s">
        <v>149</v>
      </c>
      <c r="D31" s="557" t="s">
        <v>149</v>
      </c>
      <c r="E31" s="94"/>
      <c r="F31" s="96"/>
      <c r="G31" s="96"/>
      <c r="H31" s="96"/>
      <c r="I31" s="579" t="s">
        <v>149</v>
      </c>
      <c r="J31" s="579" t="s">
        <v>149</v>
      </c>
      <c r="K31" s="579" t="s">
        <v>149</v>
      </c>
      <c r="L31" s="579" t="s">
        <v>149</v>
      </c>
      <c r="M31" s="578"/>
      <c r="N31" s="578"/>
      <c r="O31" s="578"/>
      <c r="P31" s="578"/>
      <c r="Q31" s="578"/>
      <c r="R31" s="578"/>
    </row>
    <row r="32" spans="1:18">
      <c r="A32" s="447" t="s">
        <v>202</v>
      </c>
      <c r="B32" s="282" t="s">
        <v>168</v>
      </c>
      <c r="C32" s="282">
        <f>C24+1</f>
        <v>442</v>
      </c>
      <c r="D32" s="584" t="s">
        <v>169</v>
      </c>
      <c r="E32" s="69" t="s">
        <v>170</v>
      </c>
      <c r="F32" s="70">
        <f>F24+7</f>
        <v>45578</v>
      </c>
      <c r="G32" s="71">
        <f>F32+1</f>
        <v>45579</v>
      </c>
      <c r="H32" s="72">
        <f>F32+4</f>
        <v>45582</v>
      </c>
      <c r="I32" s="960"/>
      <c r="J32" s="963" t="s">
        <v>262</v>
      </c>
      <c r="K32" s="966">
        <v>439</v>
      </c>
      <c r="L32" s="969" t="s">
        <v>173</v>
      </c>
      <c r="M32" s="972">
        <f>SUM(M24+7)</f>
        <v>45583</v>
      </c>
      <c r="N32" s="882">
        <f>SUM(M32+1)</f>
        <v>45584</v>
      </c>
      <c r="O32" s="882">
        <f>SUM(N32+28)</f>
        <v>45612</v>
      </c>
      <c r="P32" s="882">
        <f>SUM(O32+2)</f>
        <v>45614</v>
      </c>
      <c r="Q32" s="882">
        <f>SUM(P32+5)</f>
        <v>45619</v>
      </c>
      <c r="R32" s="664" t="s">
        <v>263</v>
      </c>
    </row>
    <row r="33" spans="1:18">
      <c r="A33" s="448" t="s">
        <v>202</v>
      </c>
      <c r="B33" s="331" t="s">
        <v>168</v>
      </c>
      <c r="C33" s="331">
        <f>C25+1</f>
        <v>442</v>
      </c>
      <c r="D33" s="728" t="s">
        <v>169</v>
      </c>
      <c r="E33" s="77" t="s">
        <v>176</v>
      </c>
      <c r="F33" s="78">
        <f>F25+7</f>
        <v>45581</v>
      </c>
      <c r="G33" s="79">
        <f t="shared" ref="G33" si="6">F33+1</f>
        <v>45582</v>
      </c>
      <c r="H33" s="80">
        <f>F33+1</f>
        <v>45582</v>
      </c>
      <c r="I33" s="961"/>
      <c r="J33" s="964"/>
      <c r="K33" s="967"/>
      <c r="L33" s="970"/>
      <c r="M33" s="973"/>
      <c r="N33" s="882"/>
      <c r="O33" s="882"/>
      <c r="P33" s="882"/>
      <c r="Q33" s="882"/>
      <c r="R33" s="662"/>
    </row>
    <row r="34" spans="1:18">
      <c r="A34" s="449" t="s">
        <v>203</v>
      </c>
      <c r="B34" s="439" t="s">
        <v>178</v>
      </c>
      <c r="C34" s="439">
        <f>C26+1</f>
        <v>439</v>
      </c>
      <c r="D34" s="588" t="s">
        <v>179</v>
      </c>
      <c r="E34" s="88" t="s">
        <v>180</v>
      </c>
      <c r="F34" s="89">
        <f>F26+7</f>
        <v>45578</v>
      </c>
      <c r="G34" s="90">
        <f>F34+1</f>
        <v>45579</v>
      </c>
      <c r="H34" s="91">
        <f>F34+4</f>
        <v>45582</v>
      </c>
      <c r="I34" s="961"/>
      <c r="J34" s="964"/>
      <c r="K34" s="967"/>
      <c r="L34" s="970"/>
      <c r="M34" s="973"/>
      <c r="N34" s="882"/>
      <c r="O34" s="882"/>
      <c r="P34" s="882"/>
      <c r="Q34" s="882"/>
      <c r="R34" s="662"/>
    </row>
    <row r="35" spans="1:18">
      <c r="A35" s="494" t="s">
        <v>204</v>
      </c>
      <c r="B35" s="393" t="s">
        <v>182</v>
      </c>
      <c r="C35" s="393">
        <f>C27+1</f>
        <v>440</v>
      </c>
      <c r="D35" s="605" t="s">
        <v>179</v>
      </c>
      <c r="E35" s="88" t="s">
        <v>180</v>
      </c>
      <c r="F35" s="334">
        <f>F27+7</f>
        <v>45579</v>
      </c>
      <c r="G35" s="335">
        <f>F35+1</f>
        <v>45580</v>
      </c>
      <c r="H35" s="336">
        <f>F35+2</f>
        <v>45581</v>
      </c>
      <c r="I35" s="961"/>
      <c r="J35" s="964"/>
      <c r="K35" s="967"/>
      <c r="L35" s="970"/>
      <c r="M35" s="973"/>
      <c r="N35" s="882"/>
      <c r="O35" s="882"/>
      <c r="P35" s="882"/>
      <c r="Q35" s="882"/>
      <c r="R35" s="662"/>
    </row>
    <row r="36" spans="1:18">
      <c r="A36" s="449" t="s">
        <v>205</v>
      </c>
      <c r="B36" s="393" t="s">
        <v>184</v>
      </c>
      <c r="C36" s="393">
        <f>C28+1</f>
        <v>442</v>
      </c>
      <c r="D36" s="605" t="s">
        <v>169</v>
      </c>
      <c r="E36" s="88" t="s">
        <v>180</v>
      </c>
      <c r="F36" s="334">
        <f>F28+7</f>
        <v>45583</v>
      </c>
      <c r="G36" s="335">
        <f>F36+1</f>
        <v>45584</v>
      </c>
      <c r="H36" s="334">
        <f>F36+2</f>
        <v>45585</v>
      </c>
      <c r="I36" s="961"/>
      <c r="J36" s="964"/>
      <c r="K36" s="967"/>
      <c r="L36" s="970"/>
      <c r="M36" s="973"/>
      <c r="N36" s="882"/>
      <c r="O36" s="882"/>
      <c r="P36" s="882"/>
      <c r="Q36" s="882"/>
      <c r="R36" s="662"/>
    </row>
    <row r="37" spans="1:18">
      <c r="A37" s="857" t="s">
        <v>206</v>
      </c>
      <c r="B37" s="440" t="s">
        <v>186</v>
      </c>
      <c r="C37" s="440">
        <f>C29+1</f>
        <v>442</v>
      </c>
      <c r="D37" s="590" t="s">
        <v>169</v>
      </c>
      <c r="E37" s="95" t="s">
        <v>187</v>
      </c>
      <c r="F37" s="334">
        <f>SUM(F29+7)</f>
        <v>45579</v>
      </c>
      <c r="G37" s="335">
        <f>F37</f>
        <v>45579</v>
      </c>
      <c r="H37" s="336">
        <f>F37+1</f>
        <v>45580</v>
      </c>
      <c r="I37" s="961"/>
      <c r="J37" s="964"/>
      <c r="K37" s="967"/>
      <c r="L37" s="970"/>
      <c r="M37" s="973"/>
      <c r="N37" s="882"/>
      <c r="O37" s="882"/>
      <c r="P37" s="882"/>
      <c r="Q37" s="882"/>
      <c r="R37" s="662"/>
    </row>
    <row r="38" spans="1:18">
      <c r="A38" s="451" t="s">
        <v>198</v>
      </c>
      <c r="B38" s="440" t="s">
        <v>184</v>
      </c>
      <c r="C38" s="440">
        <f>C30+1</f>
        <v>441</v>
      </c>
      <c r="D38" s="590" t="s">
        <v>201</v>
      </c>
      <c r="E38" s="101" t="s">
        <v>187</v>
      </c>
      <c r="F38" s="102">
        <f>SUM(F30+7)</f>
        <v>45578</v>
      </c>
      <c r="G38" s="103">
        <f t="shared" ref="G38" si="7">F38+1</f>
        <v>45579</v>
      </c>
      <c r="H38" s="281">
        <f>F38+1</f>
        <v>45579</v>
      </c>
      <c r="I38" s="962"/>
      <c r="J38" s="965"/>
      <c r="K38" s="968"/>
      <c r="L38" s="971"/>
      <c r="M38" s="974"/>
      <c r="N38" s="883"/>
      <c r="O38" s="883"/>
      <c r="P38" s="883"/>
      <c r="Q38" s="883"/>
      <c r="R38" s="663"/>
    </row>
    <row r="39" spans="1:18">
      <c r="A39" s="556"/>
      <c r="B39" s="94"/>
      <c r="C39" s="94"/>
      <c r="D39" s="94"/>
      <c r="E39" s="94"/>
      <c r="F39" s="96"/>
      <c r="G39" s="96"/>
      <c r="H39" s="96"/>
      <c r="I39" s="591"/>
      <c r="J39" s="591"/>
      <c r="K39" s="591"/>
      <c r="L39" s="591"/>
      <c r="M39" s="542"/>
      <c r="N39" s="542"/>
      <c r="O39" s="542"/>
      <c r="P39" s="542"/>
      <c r="Q39" s="542"/>
      <c r="R39" s="621"/>
    </row>
    <row r="40" spans="1:18">
      <c r="A40" s="447" t="s">
        <v>207</v>
      </c>
      <c r="B40" s="282" t="s">
        <v>168</v>
      </c>
      <c r="C40" s="282">
        <f>C32+1</f>
        <v>443</v>
      </c>
      <c r="D40" s="282" t="s">
        <v>169</v>
      </c>
      <c r="E40" s="69" t="s">
        <v>170</v>
      </c>
      <c r="F40" s="70">
        <f>F32+7</f>
        <v>45585</v>
      </c>
      <c r="G40" s="71">
        <f>F40+1</f>
        <v>45586</v>
      </c>
      <c r="H40" s="72">
        <f>F40+4</f>
        <v>45589</v>
      </c>
      <c r="I40" s="930" t="s">
        <v>265</v>
      </c>
      <c r="J40" s="933" t="s">
        <v>262</v>
      </c>
      <c r="K40" s="936">
        <v>440</v>
      </c>
      <c r="L40" s="939" t="s">
        <v>173</v>
      </c>
      <c r="M40" s="942">
        <f>SUM(M32+7)</f>
        <v>45590</v>
      </c>
      <c r="N40" s="873">
        <f>SUM(M40+1)</f>
        <v>45591</v>
      </c>
      <c r="O40" s="885">
        <f>SUM(N40+28)</f>
        <v>45619</v>
      </c>
      <c r="P40" s="885">
        <f>SUM(O40+2)</f>
        <v>45621</v>
      </c>
      <c r="Q40" s="885">
        <f>SUM(P40+5)</f>
        <v>45626</v>
      </c>
      <c r="R40" s="664" t="s">
        <v>263</v>
      </c>
    </row>
    <row r="41" spans="1:18">
      <c r="A41" s="448" t="s">
        <v>207</v>
      </c>
      <c r="B41" s="282" t="s">
        <v>168</v>
      </c>
      <c r="C41" s="282">
        <f>C33+1</f>
        <v>443</v>
      </c>
      <c r="D41" s="282" t="s">
        <v>169</v>
      </c>
      <c r="E41" s="77" t="s">
        <v>176</v>
      </c>
      <c r="F41" s="78">
        <f>F33+7</f>
        <v>45588</v>
      </c>
      <c r="G41" s="79">
        <f t="shared" ref="G41" si="8">F41+1</f>
        <v>45589</v>
      </c>
      <c r="H41" s="80">
        <f>F41+1</f>
        <v>45589</v>
      </c>
      <c r="I41" s="931"/>
      <c r="J41" s="934"/>
      <c r="K41" s="937"/>
      <c r="L41" s="940"/>
      <c r="M41" s="943"/>
      <c r="N41" s="873"/>
      <c r="O41" s="885"/>
      <c r="P41" s="885"/>
      <c r="Q41" s="885"/>
      <c r="R41" s="662"/>
    </row>
    <row r="42" spans="1:18">
      <c r="A42" s="846" t="s">
        <v>209</v>
      </c>
      <c r="B42" s="393" t="s">
        <v>178</v>
      </c>
      <c r="C42" s="393">
        <f>C34+1</f>
        <v>440</v>
      </c>
      <c r="D42" s="393" t="s">
        <v>179</v>
      </c>
      <c r="E42" s="88" t="s">
        <v>180</v>
      </c>
      <c r="F42" s="334">
        <f>F34+7</f>
        <v>45585</v>
      </c>
      <c r="G42" s="335">
        <f>F42+1</f>
        <v>45586</v>
      </c>
      <c r="H42" s="336">
        <f>F42+4</f>
        <v>45589</v>
      </c>
      <c r="I42" s="931"/>
      <c r="J42" s="934"/>
      <c r="K42" s="937"/>
      <c r="L42" s="940"/>
      <c r="M42" s="943"/>
      <c r="N42" s="873"/>
      <c r="O42" s="885"/>
      <c r="P42" s="885"/>
      <c r="Q42" s="885"/>
      <c r="R42" s="662"/>
    </row>
    <row r="43" spans="1:18">
      <c r="A43" s="494" t="s">
        <v>210</v>
      </c>
      <c r="B43" s="439" t="s">
        <v>182</v>
      </c>
      <c r="C43" s="439">
        <f>C35+1</f>
        <v>441</v>
      </c>
      <c r="D43" s="439" t="s">
        <v>179</v>
      </c>
      <c r="E43" s="88" t="s">
        <v>180</v>
      </c>
      <c r="F43" s="89">
        <f>F35+7</f>
        <v>45586</v>
      </c>
      <c r="G43" s="90">
        <f>F43+1</f>
        <v>45587</v>
      </c>
      <c r="H43" s="91">
        <f>F43+2</f>
        <v>45588</v>
      </c>
      <c r="I43" s="931"/>
      <c r="J43" s="934"/>
      <c r="K43" s="937"/>
      <c r="L43" s="940"/>
      <c r="M43" s="943"/>
      <c r="N43" s="873"/>
      <c r="O43" s="885"/>
      <c r="P43" s="885"/>
      <c r="Q43" s="885"/>
      <c r="R43" s="662"/>
    </row>
    <row r="44" spans="1:18">
      <c r="A44" s="449" t="s">
        <v>211</v>
      </c>
      <c r="B44" s="439" t="s">
        <v>184</v>
      </c>
      <c r="C44" s="722">
        <f>C36+1</f>
        <v>443</v>
      </c>
      <c r="D44" s="722" t="s">
        <v>169</v>
      </c>
      <c r="E44" s="803" t="s">
        <v>180</v>
      </c>
      <c r="F44" s="804">
        <f>F36+7</f>
        <v>45590</v>
      </c>
      <c r="G44" s="805">
        <f>F44+1</f>
        <v>45591</v>
      </c>
      <c r="H44" s="804">
        <f>F44+2</f>
        <v>45592</v>
      </c>
      <c r="I44" s="931"/>
      <c r="J44" s="934"/>
      <c r="K44" s="937"/>
      <c r="L44" s="940"/>
      <c r="M44" s="943"/>
      <c r="N44" s="873"/>
      <c r="O44" s="885"/>
      <c r="P44" s="885"/>
      <c r="Q44" s="885"/>
      <c r="R44" s="662"/>
    </row>
    <row r="45" spans="1:18">
      <c r="A45" s="450" t="s">
        <v>212</v>
      </c>
      <c r="B45" s="440" t="s">
        <v>186</v>
      </c>
      <c r="C45" s="440">
        <f>C37+1</f>
        <v>443</v>
      </c>
      <c r="D45" s="440" t="s">
        <v>169</v>
      </c>
      <c r="E45" s="95" t="s">
        <v>187</v>
      </c>
      <c r="F45" s="96">
        <f>SUM(F37+7)</f>
        <v>45586</v>
      </c>
      <c r="G45" s="97">
        <f>F45</f>
        <v>45586</v>
      </c>
      <c r="H45" s="98">
        <f>F45+1</f>
        <v>45587</v>
      </c>
      <c r="I45" s="931"/>
      <c r="J45" s="934"/>
      <c r="K45" s="937"/>
      <c r="L45" s="940"/>
      <c r="M45" s="943"/>
      <c r="N45" s="873"/>
      <c r="O45" s="885"/>
      <c r="P45" s="885"/>
      <c r="Q45" s="885"/>
      <c r="R45" s="662"/>
    </row>
    <row r="46" spans="1:18">
      <c r="A46" s="451" t="s">
        <v>213</v>
      </c>
      <c r="B46" s="440" t="s">
        <v>184</v>
      </c>
      <c r="C46" s="440">
        <f>C38+1</f>
        <v>442</v>
      </c>
      <c r="D46" s="440" t="s">
        <v>201</v>
      </c>
      <c r="E46" s="101" t="s">
        <v>187</v>
      </c>
      <c r="F46" s="102">
        <f>SUM(F38+7)</f>
        <v>45585</v>
      </c>
      <c r="G46" s="103">
        <f t="shared" ref="G46" si="9">F46+1</f>
        <v>45586</v>
      </c>
      <c r="H46" s="281">
        <f>F46+1</f>
        <v>45586</v>
      </c>
      <c r="I46" s="932"/>
      <c r="J46" s="935"/>
      <c r="K46" s="938"/>
      <c r="L46" s="941"/>
      <c r="M46" s="944"/>
      <c r="N46" s="874"/>
      <c r="O46" s="886"/>
      <c r="P46" s="886"/>
      <c r="Q46" s="886"/>
      <c r="R46" s="663"/>
    </row>
    <row r="47" spans="1:18">
      <c r="A47" s="104"/>
      <c r="B47" s="94"/>
      <c r="C47" s="94"/>
      <c r="D47" s="94"/>
      <c r="E47" s="557" t="s">
        <v>149</v>
      </c>
      <c r="F47" s="557"/>
      <c r="G47" s="557"/>
      <c r="H47" s="557"/>
      <c r="I47" s="591"/>
      <c r="J47" s="591"/>
      <c r="K47" s="591"/>
      <c r="L47" s="591"/>
      <c r="M47" s="542"/>
      <c r="N47" s="542"/>
      <c r="O47" s="542"/>
      <c r="P47" s="542"/>
      <c r="Q47" s="542"/>
      <c r="R47" s="621"/>
    </row>
    <row r="48" spans="1:18">
      <c r="A48" s="447" t="s">
        <v>175</v>
      </c>
      <c r="B48" s="282" t="s">
        <v>168</v>
      </c>
      <c r="C48" s="282">
        <f>C40+1</f>
        <v>444</v>
      </c>
      <c r="D48" s="282" t="s">
        <v>169</v>
      </c>
      <c r="E48" s="562" t="s">
        <v>170</v>
      </c>
      <c r="F48" s="70">
        <f>F40+7</f>
        <v>45592</v>
      </c>
      <c r="G48" s="71">
        <f>F48+1</f>
        <v>45593</v>
      </c>
      <c r="H48" s="72">
        <f>F48+4</f>
        <v>45596</v>
      </c>
      <c r="I48" s="945" t="s">
        <v>266</v>
      </c>
      <c r="J48" s="948" t="s">
        <v>262</v>
      </c>
      <c r="K48" s="951">
        <v>441</v>
      </c>
      <c r="L48" s="954" t="s">
        <v>173</v>
      </c>
      <c r="M48" s="957">
        <f>SUM(M40+7)</f>
        <v>45597</v>
      </c>
      <c r="N48" s="885">
        <f>SUM(M48+1)</f>
        <v>45598</v>
      </c>
      <c r="O48" s="885">
        <f>SUM(N48+28)</f>
        <v>45626</v>
      </c>
      <c r="P48" s="885">
        <f>SUM(O48+2)</f>
        <v>45628</v>
      </c>
      <c r="Q48" s="885">
        <f>SUM(P48+5)</f>
        <v>45633</v>
      </c>
      <c r="R48" s="664" t="s">
        <v>263</v>
      </c>
    </row>
    <row r="49" spans="1:18">
      <c r="A49" s="448" t="s">
        <v>175</v>
      </c>
      <c r="B49" s="282" t="s">
        <v>168</v>
      </c>
      <c r="C49" s="282">
        <f>C41+1</f>
        <v>444</v>
      </c>
      <c r="D49" s="282" t="s">
        <v>169</v>
      </c>
      <c r="E49" s="563" t="s">
        <v>176</v>
      </c>
      <c r="F49" s="78">
        <f>F41+7</f>
        <v>45595</v>
      </c>
      <c r="G49" s="79">
        <f t="shared" ref="G49" si="10">F49+1</f>
        <v>45596</v>
      </c>
      <c r="H49" s="80">
        <f>F49+1</f>
        <v>45596</v>
      </c>
      <c r="I49" s="946"/>
      <c r="J49" s="949"/>
      <c r="K49" s="952"/>
      <c r="L49" s="955"/>
      <c r="M49" s="958"/>
      <c r="N49" s="885"/>
      <c r="O49" s="885"/>
      <c r="P49" s="885"/>
      <c r="Q49" s="885"/>
      <c r="R49" s="662"/>
    </row>
    <row r="50" spans="1:18">
      <c r="A50" s="449" t="s">
        <v>215</v>
      </c>
      <c r="B50" s="439" t="s">
        <v>178</v>
      </c>
      <c r="C50" s="439">
        <f>C42+1</f>
        <v>441</v>
      </c>
      <c r="D50" s="439" t="s">
        <v>179</v>
      </c>
      <c r="E50" s="554" t="s">
        <v>180</v>
      </c>
      <c r="F50" s="89">
        <f>F42+7</f>
        <v>45592</v>
      </c>
      <c r="G50" s="90">
        <f>F50+1</f>
        <v>45593</v>
      </c>
      <c r="H50" s="91">
        <f>F50+4</f>
        <v>45596</v>
      </c>
      <c r="I50" s="946"/>
      <c r="J50" s="949"/>
      <c r="K50" s="952"/>
      <c r="L50" s="955"/>
      <c r="M50" s="958"/>
      <c r="N50" s="885"/>
      <c r="O50" s="885"/>
      <c r="P50" s="885"/>
      <c r="Q50" s="885"/>
      <c r="R50" s="662"/>
    </row>
    <row r="51" spans="1:18">
      <c r="A51" s="494" t="s">
        <v>216</v>
      </c>
      <c r="B51" s="439" t="s">
        <v>182</v>
      </c>
      <c r="C51" s="439">
        <f>C43+1</f>
        <v>442</v>
      </c>
      <c r="D51" s="439" t="s">
        <v>179</v>
      </c>
      <c r="E51" s="554" t="s">
        <v>180</v>
      </c>
      <c r="F51" s="89">
        <f>F43+7</f>
        <v>45593</v>
      </c>
      <c r="G51" s="90">
        <f>F51+1</f>
        <v>45594</v>
      </c>
      <c r="H51" s="91">
        <f>F51+2</f>
        <v>45595</v>
      </c>
      <c r="I51" s="946"/>
      <c r="J51" s="949"/>
      <c r="K51" s="952"/>
      <c r="L51" s="955"/>
      <c r="M51" s="958"/>
      <c r="N51" s="885"/>
      <c r="O51" s="885"/>
      <c r="P51" s="885"/>
      <c r="Q51" s="885"/>
      <c r="R51" s="662"/>
    </row>
    <row r="52" spans="1:18">
      <c r="A52" s="449" t="s">
        <v>217</v>
      </c>
      <c r="B52" s="439" t="s">
        <v>184</v>
      </c>
      <c r="C52" s="439">
        <f>C44+1</f>
        <v>444</v>
      </c>
      <c r="D52" s="439" t="s">
        <v>169</v>
      </c>
      <c r="E52" s="554" t="s">
        <v>180</v>
      </c>
      <c r="F52" s="89">
        <f>F44+7</f>
        <v>45597</v>
      </c>
      <c r="G52" s="90">
        <f>F52+1</f>
        <v>45598</v>
      </c>
      <c r="H52" s="89">
        <f>F52+2</f>
        <v>45599</v>
      </c>
      <c r="I52" s="946"/>
      <c r="J52" s="949"/>
      <c r="K52" s="952"/>
      <c r="L52" s="955"/>
      <c r="M52" s="958"/>
      <c r="N52" s="885"/>
      <c r="O52" s="885"/>
      <c r="P52" s="885"/>
      <c r="Q52" s="885"/>
      <c r="R52" s="662"/>
    </row>
    <row r="53" spans="1:18">
      <c r="A53" s="450" t="s">
        <v>218</v>
      </c>
      <c r="B53" s="393" t="s">
        <v>186</v>
      </c>
      <c r="C53" s="393">
        <f>C45+1</f>
        <v>444</v>
      </c>
      <c r="D53" s="393" t="s">
        <v>169</v>
      </c>
      <c r="E53" s="564" t="s">
        <v>187</v>
      </c>
      <c r="F53" s="334">
        <f>SUM(F45+7)</f>
        <v>45593</v>
      </c>
      <c r="G53" s="335">
        <f>F53</f>
        <v>45593</v>
      </c>
      <c r="H53" s="336">
        <f>F53+1</f>
        <v>45594</v>
      </c>
      <c r="I53" s="946"/>
      <c r="J53" s="949"/>
      <c r="K53" s="952"/>
      <c r="L53" s="955"/>
      <c r="M53" s="958"/>
      <c r="N53" s="885"/>
      <c r="O53" s="885"/>
      <c r="P53" s="885"/>
      <c r="Q53" s="885"/>
      <c r="R53" s="662"/>
    </row>
    <row r="54" spans="1:18">
      <c r="A54" s="451" t="s">
        <v>219</v>
      </c>
      <c r="B54" s="440" t="s">
        <v>184</v>
      </c>
      <c r="C54" s="440">
        <f>C46+1</f>
        <v>443</v>
      </c>
      <c r="D54" s="440" t="s">
        <v>201</v>
      </c>
      <c r="E54" s="565" t="s">
        <v>187</v>
      </c>
      <c r="F54" s="102">
        <f>SUM(F46+7)</f>
        <v>45592</v>
      </c>
      <c r="G54" s="103">
        <f t="shared" ref="G54" si="11">F54+1</f>
        <v>45593</v>
      </c>
      <c r="H54" s="281">
        <f>F54+1</f>
        <v>45593</v>
      </c>
      <c r="I54" s="947"/>
      <c r="J54" s="950"/>
      <c r="K54" s="953"/>
      <c r="L54" s="956"/>
      <c r="M54" s="959"/>
      <c r="N54" s="886"/>
      <c r="O54" s="886"/>
      <c r="P54" s="886"/>
      <c r="Q54" s="886"/>
      <c r="R54" s="663"/>
    </row>
    <row r="55" spans="1:18">
      <c r="A55" s="556"/>
      <c r="B55" s="94"/>
      <c r="C55" s="94"/>
      <c r="D55" s="94"/>
      <c r="E55" s="94"/>
      <c r="F55" s="96"/>
      <c r="G55" s="96"/>
      <c r="H55" s="96"/>
      <c r="I55" s="579" t="s">
        <v>149</v>
      </c>
      <c r="J55" s="579" t="s">
        <v>149</v>
      </c>
      <c r="K55" s="579" t="s">
        <v>149</v>
      </c>
      <c r="L55" s="579" t="s">
        <v>149</v>
      </c>
      <c r="M55" s="579" t="s">
        <v>149</v>
      </c>
      <c r="N55" s="579" t="s">
        <v>149</v>
      </c>
      <c r="O55" s="579" t="s">
        <v>149</v>
      </c>
      <c r="P55" s="579" t="s">
        <v>149</v>
      </c>
      <c r="Q55" s="579" t="s">
        <v>149</v>
      </c>
      <c r="R55" s="575" t="s">
        <v>149</v>
      </c>
    </row>
    <row r="56" spans="1:18">
      <c r="A56" s="447" t="s">
        <v>188</v>
      </c>
      <c r="B56" s="282" t="s">
        <v>168</v>
      </c>
      <c r="C56" s="282">
        <f>C48+1</f>
        <v>445</v>
      </c>
      <c r="D56" s="282" t="s">
        <v>169</v>
      </c>
      <c r="E56" s="69" t="s">
        <v>170</v>
      </c>
      <c r="F56" s="70">
        <f>F48+7</f>
        <v>45599</v>
      </c>
      <c r="G56" s="71">
        <f>F56+1</f>
        <v>45600</v>
      </c>
      <c r="H56" s="72">
        <f>F56+4</f>
        <v>45603</v>
      </c>
      <c r="I56" s="930" t="s">
        <v>267</v>
      </c>
      <c r="J56" s="933" t="s">
        <v>262</v>
      </c>
      <c r="K56" s="936">
        <v>442</v>
      </c>
      <c r="L56" s="939" t="s">
        <v>173</v>
      </c>
      <c r="M56" s="942">
        <f>SUM(M48+7)</f>
        <v>45604</v>
      </c>
      <c r="N56" s="873">
        <f>SUM(M56+1)</f>
        <v>45605</v>
      </c>
      <c r="O56" s="885">
        <f>SUM(N56+28)</f>
        <v>45633</v>
      </c>
      <c r="P56" s="885">
        <f>SUM(O56+2)</f>
        <v>45635</v>
      </c>
      <c r="Q56" s="885">
        <f>SUM(P56+5)</f>
        <v>45640</v>
      </c>
      <c r="R56" s="664" t="s">
        <v>263</v>
      </c>
    </row>
    <row r="57" spans="1:18">
      <c r="A57" s="448" t="s">
        <v>188</v>
      </c>
      <c r="B57" s="282" t="s">
        <v>168</v>
      </c>
      <c r="C57" s="282">
        <f>C49+1</f>
        <v>445</v>
      </c>
      <c r="D57" s="282" t="s">
        <v>169</v>
      </c>
      <c r="E57" s="77" t="s">
        <v>176</v>
      </c>
      <c r="F57" s="78">
        <f>F49+7</f>
        <v>45602</v>
      </c>
      <c r="G57" s="79">
        <f t="shared" ref="G57" si="12">F57+1</f>
        <v>45603</v>
      </c>
      <c r="H57" s="80">
        <f>F57+1</f>
        <v>45603</v>
      </c>
      <c r="I57" s="931"/>
      <c r="J57" s="934"/>
      <c r="K57" s="937"/>
      <c r="L57" s="940"/>
      <c r="M57" s="943"/>
      <c r="N57" s="873"/>
      <c r="O57" s="885"/>
      <c r="P57" s="885"/>
      <c r="Q57" s="885"/>
      <c r="R57" s="662"/>
    </row>
    <row r="58" spans="1:18" ht="15" customHeight="1">
      <c r="A58" s="449" t="s">
        <v>221</v>
      </c>
      <c r="B58" s="439" t="s">
        <v>178</v>
      </c>
      <c r="C58" s="439">
        <f>C50+1</f>
        <v>442</v>
      </c>
      <c r="D58" s="439" t="s">
        <v>179</v>
      </c>
      <c r="E58" s="88" t="s">
        <v>180</v>
      </c>
      <c r="F58" s="89">
        <f>F50+7</f>
        <v>45599</v>
      </c>
      <c r="G58" s="90">
        <f>F58+1</f>
        <v>45600</v>
      </c>
      <c r="H58" s="91">
        <f>F58+4</f>
        <v>45603</v>
      </c>
      <c r="I58" s="931"/>
      <c r="J58" s="934"/>
      <c r="K58" s="937"/>
      <c r="L58" s="940"/>
      <c r="M58" s="943"/>
      <c r="N58" s="873"/>
      <c r="O58" s="885"/>
      <c r="P58" s="885"/>
      <c r="Q58" s="885"/>
      <c r="R58" s="662"/>
    </row>
    <row r="59" spans="1:18">
      <c r="A59" s="494" t="s">
        <v>222</v>
      </c>
      <c r="B59" s="439" t="s">
        <v>182</v>
      </c>
      <c r="C59" s="439">
        <f>C51+1</f>
        <v>443</v>
      </c>
      <c r="D59" s="439" t="s">
        <v>179</v>
      </c>
      <c r="E59" s="88" t="s">
        <v>180</v>
      </c>
      <c r="F59" s="89">
        <f>F51+7</f>
        <v>45600</v>
      </c>
      <c r="G59" s="90">
        <f>F59+1</f>
        <v>45601</v>
      </c>
      <c r="H59" s="91">
        <f>F59+2</f>
        <v>45602</v>
      </c>
      <c r="I59" s="931"/>
      <c r="J59" s="934"/>
      <c r="K59" s="937"/>
      <c r="L59" s="940"/>
      <c r="M59" s="943"/>
      <c r="N59" s="873"/>
      <c r="O59" s="885"/>
      <c r="P59" s="885"/>
      <c r="Q59" s="885"/>
      <c r="R59" s="662"/>
    </row>
    <row r="60" spans="1:18" ht="15" customHeight="1">
      <c r="A60" s="449" t="s">
        <v>223</v>
      </c>
      <c r="B60" s="439" t="s">
        <v>184</v>
      </c>
      <c r="C60" s="439">
        <f>C52+1</f>
        <v>445</v>
      </c>
      <c r="D60" s="439" t="s">
        <v>169</v>
      </c>
      <c r="E60" s="88" t="s">
        <v>180</v>
      </c>
      <c r="F60" s="89">
        <f>F52+7</f>
        <v>45604</v>
      </c>
      <c r="G60" s="90">
        <f>F60+1</f>
        <v>45605</v>
      </c>
      <c r="H60" s="89">
        <f>F60+2</f>
        <v>45606</v>
      </c>
      <c r="I60" s="931"/>
      <c r="J60" s="934"/>
      <c r="K60" s="937"/>
      <c r="L60" s="940"/>
      <c r="M60" s="943"/>
      <c r="N60" s="873"/>
      <c r="O60" s="885"/>
      <c r="P60" s="885"/>
      <c r="Q60" s="885"/>
      <c r="R60" s="662"/>
    </row>
    <row r="61" spans="1:18">
      <c r="A61" s="450" t="s">
        <v>185</v>
      </c>
      <c r="B61" s="440" t="s">
        <v>186</v>
      </c>
      <c r="C61" s="440">
        <f>C53+1</f>
        <v>445</v>
      </c>
      <c r="D61" s="440" t="s">
        <v>169</v>
      </c>
      <c r="E61" s="95" t="s">
        <v>187</v>
      </c>
      <c r="F61" s="96">
        <f>SUM(F53+7)</f>
        <v>45600</v>
      </c>
      <c r="G61" s="97">
        <f>F61</f>
        <v>45600</v>
      </c>
      <c r="H61" s="98">
        <f>F61+1</f>
        <v>45601</v>
      </c>
      <c r="I61" s="931"/>
      <c r="J61" s="934"/>
      <c r="K61" s="937"/>
      <c r="L61" s="940"/>
      <c r="M61" s="943"/>
      <c r="N61" s="873"/>
      <c r="O61" s="885"/>
      <c r="P61" s="885"/>
      <c r="Q61" s="885"/>
      <c r="R61" s="662"/>
    </row>
    <row r="62" spans="1:18">
      <c r="A62" s="451" t="s">
        <v>224</v>
      </c>
      <c r="B62" s="440" t="s">
        <v>184</v>
      </c>
      <c r="C62" s="440">
        <f>C54+1</f>
        <v>444</v>
      </c>
      <c r="D62" s="440" t="s">
        <v>201</v>
      </c>
      <c r="E62" s="101" t="s">
        <v>187</v>
      </c>
      <c r="F62" s="102">
        <f>SUM(F54+7)</f>
        <v>45599</v>
      </c>
      <c r="G62" s="103">
        <f t="shared" ref="G62" si="13">F62+1</f>
        <v>45600</v>
      </c>
      <c r="H62" s="281">
        <f>F62+1</f>
        <v>45600</v>
      </c>
      <c r="I62" s="932"/>
      <c r="J62" s="935"/>
      <c r="K62" s="938"/>
      <c r="L62" s="941"/>
      <c r="M62" s="944"/>
      <c r="N62" s="874"/>
      <c r="O62" s="886"/>
      <c r="P62" s="886"/>
      <c r="Q62" s="886"/>
      <c r="R62" s="663"/>
    </row>
    <row r="63" spans="1:18">
      <c r="A63" s="104"/>
      <c r="B63" s="94"/>
      <c r="C63" s="94"/>
      <c r="D63" s="94"/>
      <c r="E63" s="94"/>
      <c r="F63" s="96"/>
      <c r="G63" s="96"/>
      <c r="H63" s="96"/>
      <c r="I63" s="591"/>
      <c r="J63" s="591"/>
      <c r="K63" s="591"/>
      <c r="L63" s="591"/>
      <c r="M63" s="568"/>
      <c r="N63" s="568"/>
      <c r="O63" s="568"/>
      <c r="P63" s="568"/>
      <c r="Q63" s="568"/>
      <c r="R63" s="621"/>
    </row>
    <row r="64" spans="1:18">
      <c r="A64" s="811" t="s">
        <v>194</v>
      </c>
      <c r="B64" s="282" t="s">
        <v>168</v>
      </c>
      <c r="C64" s="282">
        <f>C56+1</f>
        <v>446</v>
      </c>
      <c r="D64" s="282" t="s">
        <v>169</v>
      </c>
      <c r="E64" s="69" t="s">
        <v>170</v>
      </c>
      <c r="F64" s="70">
        <f>F56+7</f>
        <v>45606</v>
      </c>
      <c r="G64" s="71">
        <f>F64+1</f>
        <v>45607</v>
      </c>
      <c r="H64" s="72">
        <f>F64+4</f>
        <v>45610</v>
      </c>
      <c r="I64" s="930" t="s">
        <v>268</v>
      </c>
      <c r="J64" s="933" t="s">
        <v>262</v>
      </c>
      <c r="K64" s="936">
        <v>443</v>
      </c>
      <c r="L64" s="939" t="s">
        <v>173</v>
      </c>
      <c r="M64" s="942">
        <f>SUM(M56+7)</f>
        <v>45611</v>
      </c>
      <c r="N64" s="873">
        <f>SUM(M64+1)</f>
        <v>45612</v>
      </c>
      <c r="O64" s="885">
        <f>SUM(N64+28)</f>
        <v>45640</v>
      </c>
      <c r="P64" s="885">
        <f>SUM(O64+2)</f>
        <v>45642</v>
      </c>
      <c r="Q64" s="885">
        <f>SUM(P64+5)</f>
        <v>45647</v>
      </c>
      <c r="R64" s="664" t="s">
        <v>263</v>
      </c>
    </row>
    <row r="65" spans="1:18">
      <c r="A65" s="448" t="s">
        <v>194</v>
      </c>
      <c r="B65" s="282" t="s">
        <v>168</v>
      </c>
      <c r="C65" s="282">
        <f>C57+1</f>
        <v>446</v>
      </c>
      <c r="D65" s="282" t="s">
        <v>169</v>
      </c>
      <c r="E65" s="77" t="s">
        <v>176</v>
      </c>
      <c r="F65" s="78">
        <f>F57+7</f>
        <v>45609</v>
      </c>
      <c r="G65" s="79">
        <f t="shared" ref="G65" si="14">F65+1</f>
        <v>45610</v>
      </c>
      <c r="H65" s="80">
        <f>F65+1</f>
        <v>45610</v>
      </c>
      <c r="I65" s="931"/>
      <c r="J65" s="934"/>
      <c r="K65" s="937"/>
      <c r="L65" s="940"/>
      <c r="M65" s="943"/>
      <c r="N65" s="873"/>
      <c r="O65" s="885"/>
      <c r="P65" s="885"/>
      <c r="Q65" s="885"/>
      <c r="R65" s="662"/>
    </row>
    <row r="66" spans="1:18">
      <c r="A66" s="449" t="s">
        <v>190</v>
      </c>
      <c r="B66" s="439" t="s">
        <v>178</v>
      </c>
      <c r="C66" s="439">
        <f>C58+1</f>
        <v>443</v>
      </c>
      <c r="D66" s="439" t="s">
        <v>179</v>
      </c>
      <c r="E66" s="88" t="s">
        <v>180</v>
      </c>
      <c r="F66" s="89">
        <f>F58+7</f>
        <v>45606</v>
      </c>
      <c r="G66" s="90">
        <f>F66+1</f>
        <v>45607</v>
      </c>
      <c r="H66" s="91">
        <f>F66+4</f>
        <v>45610</v>
      </c>
      <c r="I66" s="931"/>
      <c r="J66" s="934"/>
      <c r="K66" s="937"/>
      <c r="L66" s="940"/>
      <c r="M66" s="943"/>
      <c r="N66" s="873"/>
      <c r="O66" s="885"/>
      <c r="P66" s="885"/>
      <c r="Q66" s="885"/>
      <c r="R66" s="662"/>
    </row>
    <row r="67" spans="1:18">
      <c r="A67" s="494" t="s">
        <v>226</v>
      </c>
      <c r="B67" s="439" t="s">
        <v>182</v>
      </c>
      <c r="C67" s="439">
        <f>C59+1</f>
        <v>444</v>
      </c>
      <c r="D67" s="439" t="s">
        <v>179</v>
      </c>
      <c r="E67" s="88" t="s">
        <v>180</v>
      </c>
      <c r="F67" s="89">
        <f>F59+7</f>
        <v>45607</v>
      </c>
      <c r="G67" s="90">
        <f>F67+1</f>
        <v>45608</v>
      </c>
      <c r="H67" s="91">
        <f>F67+2</f>
        <v>45609</v>
      </c>
      <c r="I67" s="931"/>
      <c r="J67" s="934"/>
      <c r="K67" s="937"/>
      <c r="L67" s="940"/>
      <c r="M67" s="943"/>
      <c r="N67" s="873"/>
      <c r="O67" s="885"/>
      <c r="P67" s="885"/>
      <c r="Q67" s="885"/>
      <c r="R67" s="662"/>
    </row>
    <row r="68" spans="1:18">
      <c r="A68" s="449" t="s">
        <v>198</v>
      </c>
      <c r="B68" s="439" t="s">
        <v>184</v>
      </c>
      <c r="C68" s="439">
        <f>C60+1</f>
        <v>446</v>
      </c>
      <c r="D68" s="439" t="s">
        <v>169</v>
      </c>
      <c r="E68" s="88" t="s">
        <v>180</v>
      </c>
      <c r="F68" s="89">
        <f>F60+3</f>
        <v>45607</v>
      </c>
      <c r="G68" s="90">
        <f>F68+1</f>
        <v>45608</v>
      </c>
      <c r="H68" s="89">
        <f>F68+2</f>
        <v>45609</v>
      </c>
      <c r="I68" s="931"/>
      <c r="J68" s="934"/>
      <c r="K68" s="937"/>
      <c r="L68" s="940"/>
      <c r="M68" s="943"/>
      <c r="N68" s="873"/>
      <c r="O68" s="885"/>
      <c r="P68" s="885"/>
      <c r="Q68" s="885"/>
      <c r="R68" s="662"/>
    </row>
    <row r="69" spans="1:18">
      <c r="A69" s="450" t="s">
        <v>193</v>
      </c>
      <c r="B69" s="440" t="s">
        <v>186</v>
      </c>
      <c r="C69" s="440">
        <f>C61+1</f>
        <v>446</v>
      </c>
      <c r="D69" s="440" t="s">
        <v>169</v>
      </c>
      <c r="E69" s="95" t="s">
        <v>187</v>
      </c>
      <c r="F69" s="96">
        <f>SUM(F61+7)</f>
        <v>45607</v>
      </c>
      <c r="G69" s="97">
        <f>F69</f>
        <v>45607</v>
      </c>
      <c r="H69" s="98">
        <f>F69+1</f>
        <v>45608</v>
      </c>
      <c r="I69" s="931"/>
      <c r="J69" s="934"/>
      <c r="K69" s="937"/>
      <c r="L69" s="940"/>
      <c r="M69" s="943"/>
      <c r="N69" s="873"/>
      <c r="O69" s="885"/>
      <c r="P69" s="885"/>
      <c r="Q69" s="885"/>
      <c r="R69" s="662"/>
    </row>
    <row r="70" spans="1:18">
      <c r="A70" s="451" t="s">
        <v>217</v>
      </c>
      <c r="B70" s="440" t="s">
        <v>184</v>
      </c>
      <c r="C70" s="440">
        <f>C62+1</f>
        <v>445</v>
      </c>
      <c r="D70" s="440" t="s">
        <v>201</v>
      </c>
      <c r="E70" s="101" t="s">
        <v>187</v>
      </c>
      <c r="F70" s="102">
        <f>SUM(F62+7)</f>
        <v>45606</v>
      </c>
      <c r="G70" s="103">
        <f t="shared" ref="G70" si="15">F70+1</f>
        <v>45607</v>
      </c>
      <c r="H70" s="281">
        <f>F70+1</f>
        <v>45607</v>
      </c>
      <c r="I70" s="932"/>
      <c r="J70" s="935"/>
      <c r="K70" s="938"/>
      <c r="L70" s="941"/>
      <c r="M70" s="944"/>
      <c r="N70" s="874"/>
      <c r="O70" s="886"/>
      <c r="P70" s="886"/>
      <c r="Q70" s="886"/>
      <c r="R70" s="663"/>
    </row>
    <row r="71" spans="1:18">
      <c r="A71" s="450"/>
      <c r="B71" s="94"/>
      <c r="C71" s="94"/>
      <c r="D71" s="94"/>
      <c r="E71" s="94"/>
      <c r="F71" s="96"/>
      <c r="G71" s="96"/>
      <c r="H71" s="96"/>
      <c r="I71" s="591"/>
      <c r="J71" s="591"/>
      <c r="K71" s="591"/>
      <c r="L71" s="591"/>
      <c r="M71" s="568"/>
      <c r="N71" s="568"/>
      <c r="O71" s="745"/>
      <c r="P71" s="745"/>
      <c r="Q71" s="745"/>
      <c r="R71" s="621"/>
    </row>
    <row r="72" spans="1:18">
      <c r="A72" s="447" t="s">
        <v>202</v>
      </c>
      <c r="B72" s="282" t="s">
        <v>168</v>
      </c>
      <c r="C72" s="282">
        <f>C64+1</f>
        <v>447</v>
      </c>
      <c r="D72" s="282" t="s">
        <v>169</v>
      </c>
      <c r="E72" s="69" t="s">
        <v>170</v>
      </c>
      <c r="F72" s="70">
        <f>F64+7</f>
        <v>45613</v>
      </c>
      <c r="G72" s="71">
        <f>F72+1</f>
        <v>45614</v>
      </c>
      <c r="H72" s="72">
        <f>F72+4</f>
        <v>45617</v>
      </c>
      <c r="I72" s="930" t="s">
        <v>269</v>
      </c>
      <c r="J72" s="933" t="s">
        <v>262</v>
      </c>
      <c r="K72" s="936">
        <v>444</v>
      </c>
      <c r="L72" s="939" t="s">
        <v>173</v>
      </c>
      <c r="M72" s="942">
        <f>SUM(M64+7)</f>
        <v>45618</v>
      </c>
      <c r="N72" s="873">
        <f>SUM(M72+1)</f>
        <v>45619</v>
      </c>
      <c r="O72" s="885">
        <f>SUM(N72+28)</f>
        <v>45647</v>
      </c>
      <c r="P72" s="885">
        <f>SUM(O72+2)</f>
        <v>45649</v>
      </c>
      <c r="Q72" s="885">
        <f>SUM(P72+5)</f>
        <v>45654</v>
      </c>
      <c r="R72" s="664" t="s">
        <v>263</v>
      </c>
    </row>
    <row r="73" spans="1:18">
      <c r="A73" s="448" t="s">
        <v>202</v>
      </c>
      <c r="B73" s="282" t="s">
        <v>168</v>
      </c>
      <c r="C73" s="282">
        <f>C65+1</f>
        <v>447</v>
      </c>
      <c r="D73" s="282" t="s">
        <v>169</v>
      </c>
      <c r="E73" s="77" t="s">
        <v>176</v>
      </c>
      <c r="F73" s="78">
        <f>F65+7</f>
        <v>45616</v>
      </c>
      <c r="G73" s="79">
        <f t="shared" ref="G73" si="16">F73+1</f>
        <v>45617</v>
      </c>
      <c r="H73" s="80">
        <f>F73+1</f>
        <v>45617</v>
      </c>
      <c r="I73" s="931"/>
      <c r="J73" s="934"/>
      <c r="K73" s="937"/>
      <c r="L73" s="940"/>
      <c r="M73" s="943"/>
      <c r="N73" s="873"/>
      <c r="O73" s="885"/>
      <c r="P73" s="885"/>
      <c r="Q73" s="885"/>
      <c r="R73" s="662"/>
    </row>
    <row r="74" spans="1:18">
      <c r="A74" s="449" t="s">
        <v>228</v>
      </c>
      <c r="B74" s="439" t="s">
        <v>178</v>
      </c>
      <c r="C74" s="439">
        <f>C66+1</f>
        <v>444</v>
      </c>
      <c r="D74" s="439" t="s">
        <v>179</v>
      </c>
      <c r="E74" s="88" t="s">
        <v>180</v>
      </c>
      <c r="F74" s="89">
        <f>F66+7</f>
        <v>45613</v>
      </c>
      <c r="G74" s="90">
        <f>F74+1</f>
        <v>45614</v>
      </c>
      <c r="H74" s="91">
        <f>F74+4</f>
        <v>45617</v>
      </c>
      <c r="I74" s="931"/>
      <c r="J74" s="934"/>
      <c r="K74" s="937"/>
      <c r="L74" s="940"/>
      <c r="M74" s="943"/>
      <c r="N74" s="873"/>
      <c r="O74" s="885"/>
      <c r="P74" s="885"/>
      <c r="Q74" s="885"/>
      <c r="R74" s="662"/>
    </row>
    <row r="75" spans="1:18">
      <c r="A75" s="494" t="s">
        <v>229</v>
      </c>
      <c r="B75" s="439" t="s">
        <v>182</v>
      </c>
      <c r="C75" s="439">
        <f>C67+1</f>
        <v>445</v>
      </c>
      <c r="D75" s="439" t="s">
        <v>179</v>
      </c>
      <c r="E75" s="88" t="s">
        <v>180</v>
      </c>
      <c r="F75" s="89">
        <f>F67+7</f>
        <v>45614</v>
      </c>
      <c r="G75" s="90">
        <f>F75+1</f>
        <v>45615</v>
      </c>
      <c r="H75" s="91">
        <f>F75+2</f>
        <v>45616</v>
      </c>
      <c r="I75" s="931"/>
      <c r="J75" s="934"/>
      <c r="K75" s="937"/>
      <c r="L75" s="940"/>
      <c r="M75" s="943"/>
      <c r="N75" s="873"/>
      <c r="O75" s="885"/>
      <c r="P75" s="885"/>
      <c r="Q75" s="885"/>
      <c r="R75" s="662"/>
    </row>
    <row r="76" spans="1:18">
      <c r="A76" s="449" t="s">
        <v>213</v>
      </c>
      <c r="B76" s="439" t="s">
        <v>184</v>
      </c>
      <c r="C76" s="439">
        <f>C68+1</f>
        <v>447</v>
      </c>
      <c r="D76" s="439" t="s">
        <v>169</v>
      </c>
      <c r="E76" s="88" t="s">
        <v>180</v>
      </c>
      <c r="F76" s="89">
        <f>F68+3</f>
        <v>45610</v>
      </c>
      <c r="G76" s="90">
        <f>F76+1</f>
        <v>45611</v>
      </c>
      <c r="H76" s="89">
        <f>F76+2</f>
        <v>45612</v>
      </c>
      <c r="I76" s="931"/>
      <c r="J76" s="934"/>
      <c r="K76" s="937"/>
      <c r="L76" s="940"/>
      <c r="M76" s="943"/>
      <c r="N76" s="873"/>
      <c r="O76" s="885"/>
      <c r="P76" s="885"/>
      <c r="Q76" s="885"/>
      <c r="R76" s="662"/>
    </row>
    <row r="77" spans="1:18">
      <c r="A77" s="450" t="s">
        <v>199</v>
      </c>
      <c r="B77" s="440" t="s">
        <v>186</v>
      </c>
      <c r="C77" s="440">
        <f>C69+1</f>
        <v>447</v>
      </c>
      <c r="D77" s="440" t="s">
        <v>169</v>
      </c>
      <c r="E77" s="95" t="s">
        <v>187</v>
      </c>
      <c r="F77" s="96">
        <f>SUM(F69+7)</f>
        <v>45614</v>
      </c>
      <c r="G77" s="97">
        <f>F77</f>
        <v>45614</v>
      </c>
      <c r="H77" s="98">
        <f>F77+1</f>
        <v>45615</v>
      </c>
      <c r="I77" s="931"/>
      <c r="J77" s="934"/>
      <c r="K77" s="937"/>
      <c r="L77" s="940"/>
      <c r="M77" s="943"/>
      <c r="N77" s="873"/>
      <c r="O77" s="885"/>
      <c r="P77" s="885"/>
      <c r="Q77" s="885"/>
      <c r="R77" s="662"/>
    </row>
    <row r="78" spans="1:18">
      <c r="A78" s="451" t="s">
        <v>230</v>
      </c>
      <c r="B78" s="440" t="s">
        <v>184</v>
      </c>
      <c r="C78" s="440">
        <f>C70+1</f>
        <v>446</v>
      </c>
      <c r="D78" s="440" t="s">
        <v>201</v>
      </c>
      <c r="E78" s="101" t="s">
        <v>187</v>
      </c>
      <c r="F78" s="102">
        <f>SUM(F70+7)</f>
        <v>45613</v>
      </c>
      <c r="G78" s="103">
        <f t="shared" ref="G78" si="17">F78+1</f>
        <v>45614</v>
      </c>
      <c r="H78" s="281">
        <f>F78+1</f>
        <v>45614</v>
      </c>
      <c r="I78" s="932"/>
      <c r="J78" s="935"/>
      <c r="K78" s="938"/>
      <c r="L78" s="941"/>
      <c r="M78" s="944"/>
      <c r="N78" s="874"/>
      <c r="O78" s="886"/>
      <c r="P78" s="886"/>
      <c r="Q78" s="886"/>
      <c r="R78" s="663"/>
    </row>
    <row r="79" spans="1:18">
      <c r="A79" s="104"/>
      <c r="B79" s="94"/>
      <c r="C79" s="94"/>
      <c r="D79" s="94"/>
      <c r="E79" s="94"/>
      <c r="F79" s="96"/>
      <c r="G79" s="96"/>
      <c r="H79" s="96"/>
      <c r="I79" s="591"/>
      <c r="J79" s="591"/>
      <c r="K79" s="591"/>
      <c r="L79" s="591"/>
      <c r="M79" s="568"/>
      <c r="N79" s="568"/>
      <c r="O79" s="745"/>
      <c r="P79" s="745"/>
      <c r="Q79" s="745"/>
      <c r="R79" s="621"/>
    </row>
    <row r="80" spans="1:18">
      <c r="A80" s="447" t="s">
        <v>207</v>
      </c>
      <c r="B80" s="282" t="s">
        <v>168</v>
      </c>
      <c r="C80" s="282">
        <f>C72+1</f>
        <v>448</v>
      </c>
      <c r="D80" s="282" t="s">
        <v>169</v>
      </c>
      <c r="E80" s="69" t="s">
        <v>170</v>
      </c>
      <c r="F80" s="70">
        <f>F72+7</f>
        <v>45620</v>
      </c>
      <c r="G80" s="71">
        <f>F80+1</f>
        <v>45621</v>
      </c>
      <c r="H80" s="72">
        <f>F80+4</f>
        <v>45624</v>
      </c>
      <c r="I80" s="930" t="s">
        <v>270</v>
      </c>
      <c r="J80" s="933" t="s">
        <v>262</v>
      </c>
      <c r="K80" s="936">
        <v>445</v>
      </c>
      <c r="L80" s="939" t="s">
        <v>173</v>
      </c>
      <c r="M80" s="942">
        <f>SUM(M72+7)</f>
        <v>45625</v>
      </c>
      <c r="N80" s="873">
        <f>SUM(M80+1)</f>
        <v>45626</v>
      </c>
      <c r="O80" s="885">
        <f>SUM(N80+28)</f>
        <v>45654</v>
      </c>
      <c r="P80" s="885">
        <f>SUM(O80+2)</f>
        <v>45656</v>
      </c>
      <c r="Q80" s="885">
        <f>SUM(P80+5)</f>
        <v>45661</v>
      </c>
      <c r="R80" s="664" t="s">
        <v>263</v>
      </c>
    </row>
    <row r="81" spans="1:18">
      <c r="A81" s="448" t="s">
        <v>207</v>
      </c>
      <c r="B81" s="282" t="s">
        <v>168</v>
      </c>
      <c r="C81" s="282">
        <f>C73+1</f>
        <v>448</v>
      </c>
      <c r="D81" s="282" t="s">
        <v>169</v>
      </c>
      <c r="E81" s="77" t="s">
        <v>176</v>
      </c>
      <c r="F81" s="78">
        <f>F73+7</f>
        <v>45623</v>
      </c>
      <c r="G81" s="79">
        <f t="shared" ref="G81" si="18">F81+1</f>
        <v>45624</v>
      </c>
      <c r="H81" s="80">
        <f>F81+1</f>
        <v>45624</v>
      </c>
      <c r="I81" s="931"/>
      <c r="J81" s="934"/>
      <c r="K81" s="937"/>
      <c r="L81" s="940"/>
      <c r="M81" s="943"/>
      <c r="N81" s="873"/>
      <c r="O81" s="885"/>
      <c r="P81" s="885"/>
      <c r="Q81" s="885"/>
      <c r="R81" s="662"/>
    </row>
    <row r="82" spans="1:18">
      <c r="A82" s="449" t="s">
        <v>177</v>
      </c>
      <c r="B82" s="439" t="s">
        <v>178</v>
      </c>
      <c r="C82" s="439">
        <f>C74+1</f>
        <v>445</v>
      </c>
      <c r="D82" s="439" t="s">
        <v>179</v>
      </c>
      <c r="E82" s="88" t="s">
        <v>180</v>
      </c>
      <c r="F82" s="89">
        <f>F74+7</f>
        <v>45620</v>
      </c>
      <c r="G82" s="90">
        <f>F82+1</f>
        <v>45621</v>
      </c>
      <c r="H82" s="91">
        <f>F82+4</f>
        <v>45624</v>
      </c>
      <c r="I82" s="931"/>
      <c r="J82" s="934"/>
      <c r="K82" s="937"/>
      <c r="L82" s="940"/>
      <c r="M82" s="943"/>
      <c r="N82" s="873"/>
      <c r="O82" s="885"/>
      <c r="P82" s="885"/>
      <c r="Q82" s="885"/>
      <c r="R82" s="662"/>
    </row>
    <row r="83" spans="1:18">
      <c r="A83" s="494" t="s">
        <v>232</v>
      </c>
      <c r="B83" s="439" t="s">
        <v>182</v>
      </c>
      <c r="C83" s="439">
        <f>C75+1</f>
        <v>446</v>
      </c>
      <c r="D83" s="439" t="s">
        <v>179</v>
      </c>
      <c r="E83" s="88" t="s">
        <v>180</v>
      </c>
      <c r="F83" s="89">
        <f>F75+7</f>
        <v>45621</v>
      </c>
      <c r="G83" s="90">
        <f>F83+1</f>
        <v>45622</v>
      </c>
      <c r="H83" s="91">
        <f>F83+2</f>
        <v>45623</v>
      </c>
      <c r="I83" s="931"/>
      <c r="J83" s="934"/>
      <c r="K83" s="937"/>
      <c r="L83" s="940"/>
      <c r="M83" s="943"/>
      <c r="N83" s="873"/>
      <c r="O83" s="885"/>
      <c r="P83" s="885"/>
      <c r="Q83" s="885"/>
      <c r="R83" s="662"/>
    </row>
    <row r="84" spans="1:18">
      <c r="A84" s="449" t="s">
        <v>219</v>
      </c>
      <c r="B84" s="439" t="s">
        <v>184</v>
      </c>
      <c r="C84" s="439">
        <f>C76+1</f>
        <v>448</v>
      </c>
      <c r="D84" s="439" t="s">
        <v>169</v>
      </c>
      <c r="E84" s="88" t="s">
        <v>180</v>
      </c>
      <c r="F84" s="89">
        <f>F76+3</f>
        <v>45613</v>
      </c>
      <c r="G84" s="90">
        <f>F84+1</f>
        <v>45614</v>
      </c>
      <c r="H84" s="89">
        <f>F84+2</f>
        <v>45615</v>
      </c>
      <c r="I84" s="931"/>
      <c r="J84" s="934"/>
      <c r="K84" s="937"/>
      <c r="L84" s="940"/>
      <c r="M84" s="943"/>
      <c r="N84" s="873"/>
      <c r="O84" s="885"/>
      <c r="P84" s="885"/>
      <c r="Q84" s="885"/>
      <c r="R84" s="662"/>
    </row>
    <row r="85" spans="1:18">
      <c r="A85" s="450" t="s">
        <v>233</v>
      </c>
      <c r="B85" s="440" t="s">
        <v>186</v>
      </c>
      <c r="C85" s="440">
        <f>C77+1</f>
        <v>448</v>
      </c>
      <c r="D85" s="440" t="s">
        <v>169</v>
      </c>
      <c r="E85" s="95" t="s">
        <v>187</v>
      </c>
      <c r="F85" s="96">
        <f>SUM(F77+7)</f>
        <v>45621</v>
      </c>
      <c r="G85" s="97">
        <f>F85</f>
        <v>45621</v>
      </c>
      <c r="H85" s="98">
        <f>F85+1</f>
        <v>45622</v>
      </c>
      <c r="I85" s="931"/>
      <c r="J85" s="934"/>
      <c r="K85" s="937"/>
      <c r="L85" s="940"/>
      <c r="M85" s="943"/>
      <c r="N85" s="873"/>
      <c r="O85" s="885"/>
      <c r="P85" s="885"/>
      <c r="Q85" s="885"/>
      <c r="R85" s="662"/>
    </row>
    <row r="86" spans="1:18">
      <c r="A86" s="451" t="s">
        <v>198</v>
      </c>
      <c r="B86" s="440" t="s">
        <v>184</v>
      </c>
      <c r="C86" s="440">
        <f>C78+1</f>
        <v>447</v>
      </c>
      <c r="D86" s="440" t="s">
        <v>201</v>
      </c>
      <c r="E86" s="101" t="s">
        <v>187</v>
      </c>
      <c r="F86" s="102">
        <f>SUM(F78+7)</f>
        <v>45620</v>
      </c>
      <c r="G86" s="103">
        <f t="shared" ref="G86" si="19">F86+1</f>
        <v>45621</v>
      </c>
      <c r="H86" s="281">
        <f>F86+1</f>
        <v>45621</v>
      </c>
      <c r="I86" s="932"/>
      <c r="J86" s="935"/>
      <c r="K86" s="938"/>
      <c r="L86" s="941"/>
      <c r="M86" s="944"/>
      <c r="N86" s="874"/>
      <c r="O86" s="886"/>
      <c r="P86" s="886"/>
      <c r="Q86" s="886"/>
      <c r="R86" s="663"/>
    </row>
    <row r="87" spans="1:18">
      <c r="A87" s="512" t="s">
        <v>234</v>
      </c>
      <c r="B87" s="513"/>
      <c r="C87" s="513" t="s">
        <v>149</v>
      </c>
      <c r="D87" s="513" t="s">
        <v>149</v>
      </c>
      <c r="E87" s="514" t="s">
        <v>149</v>
      </c>
      <c r="F87" s="513" t="s">
        <v>149</v>
      </c>
      <c r="G87" s="513" t="s">
        <v>149</v>
      </c>
      <c r="H87" s="513" t="s">
        <v>149</v>
      </c>
      <c r="I87" s="513" t="s">
        <v>149</v>
      </c>
      <c r="J87" s="513" t="s">
        <v>149</v>
      </c>
      <c r="K87" s="513" t="s">
        <v>149</v>
      </c>
      <c r="L87" s="513" t="s">
        <v>149</v>
      </c>
      <c r="M87" s="513" t="s">
        <v>149</v>
      </c>
      <c r="N87" s="513" t="s">
        <v>149</v>
      </c>
      <c r="O87" s="513" t="s">
        <v>149</v>
      </c>
      <c r="P87" s="513" t="s">
        <v>149</v>
      </c>
      <c r="Q87" s="513" t="s">
        <v>149</v>
      </c>
      <c r="R87" s="515" t="s">
        <v>149</v>
      </c>
    </row>
    <row r="88" spans="1:18">
      <c r="A88" s="515" t="s">
        <v>149</v>
      </c>
      <c r="B88" s="515" t="s">
        <v>149</v>
      </c>
      <c r="C88" s="515" t="s">
        <v>149</v>
      </c>
      <c r="D88" s="515" t="s">
        <v>149</v>
      </c>
      <c r="E88" s="514" t="s">
        <v>149</v>
      </c>
      <c r="F88" s="515" t="s">
        <v>149</v>
      </c>
      <c r="G88" s="515" t="s">
        <v>149</v>
      </c>
      <c r="H88" s="515" t="s">
        <v>149</v>
      </c>
      <c r="I88" s="515" t="s">
        <v>149</v>
      </c>
      <c r="J88" s="515" t="s">
        <v>149</v>
      </c>
      <c r="K88" s="515" t="s">
        <v>149</v>
      </c>
      <c r="L88" s="515" t="s">
        <v>149</v>
      </c>
      <c r="M88" s="515" t="s">
        <v>149</v>
      </c>
      <c r="N88" s="515" t="s">
        <v>149</v>
      </c>
      <c r="O88" s="515" t="s">
        <v>149</v>
      </c>
      <c r="P88" s="515" t="s">
        <v>149</v>
      </c>
      <c r="Q88" s="515" t="s">
        <v>149</v>
      </c>
      <c r="R88" s="515" t="s">
        <v>149</v>
      </c>
    </row>
    <row r="89" spans="1:18">
      <c r="A89" s="988" t="s">
        <v>235</v>
      </c>
      <c r="B89" s="989"/>
      <c r="C89" s="989"/>
      <c r="D89" s="989"/>
      <c r="E89" s="989"/>
      <c r="F89" s="990"/>
      <c r="G89" s="2179" t="s">
        <v>236</v>
      </c>
      <c r="H89" s="2179"/>
      <c r="I89" s="2179"/>
      <c r="J89" s="2179"/>
      <c r="K89" s="2179"/>
      <c r="L89" s="2179"/>
      <c r="M89" s="2179"/>
      <c r="N89" s="2179"/>
      <c r="O89" s="2179"/>
      <c r="P89" s="2179"/>
      <c r="Q89" s="2179"/>
      <c r="R89" s="2180"/>
    </row>
    <row r="90" spans="1:18">
      <c r="A90" s="991" t="s">
        <v>271</v>
      </c>
      <c r="B90" s="986"/>
      <c r="C90" s="986"/>
      <c r="D90" s="986"/>
      <c r="E90" s="986"/>
      <c r="F90" s="987"/>
      <c r="G90" s="925" t="s">
        <v>272</v>
      </c>
      <c r="H90" s="919"/>
      <c r="I90" s="919"/>
      <c r="J90" s="919"/>
      <c r="K90" s="919"/>
      <c r="L90" s="919"/>
      <c r="M90" s="919"/>
      <c r="N90" s="919"/>
      <c r="O90" s="919"/>
      <c r="P90" s="919"/>
      <c r="Q90" s="919"/>
      <c r="R90" s="920"/>
    </row>
    <row r="91" spans="1:18">
      <c r="A91" s="985" t="s">
        <v>273</v>
      </c>
      <c r="B91" s="986"/>
      <c r="C91" s="986"/>
      <c r="D91" s="986"/>
      <c r="E91" s="986"/>
      <c r="F91" s="987"/>
      <c r="G91" s="2184" t="s">
        <v>274</v>
      </c>
      <c r="H91" s="2179"/>
      <c r="I91" s="2179"/>
      <c r="J91" s="2179"/>
      <c r="K91" s="2179"/>
      <c r="L91" s="2179"/>
      <c r="M91" s="2179"/>
      <c r="N91" s="2179"/>
      <c r="O91" s="2179"/>
      <c r="P91" s="2179"/>
      <c r="Q91" s="2179"/>
      <c r="R91" s="2180"/>
    </row>
    <row r="92" spans="1:18">
      <c r="A92" s="985" t="s">
        <v>275</v>
      </c>
      <c r="B92" s="986"/>
      <c r="C92" s="986"/>
      <c r="D92" s="986"/>
      <c r="E92" s="986"/>
      <c r="F92" s="987"/>
      <c r="G92" s="925" t="s">
        <v>276</v>
      </c>
      <c r="H92" s="919"/>
      <c r="I92" s="919"/>
      <c r="J92" s="919"/>
      <c r="K92" s="919"/>
      <c r="L92" s="919"/>
      <c r="M92" s="919"/>
      <c r="N92" s="919"/>
      <c r="O92" s="919"/>
      <c r="P92" s="919"/>
      <c r="Q92" s="919"/>
      <c r="R92" s="920"/>
    </row>
    <row r="93" spans="1:18">
      <c r="A93" s="985" t="s">
        <v>277</v>
      </c>
      <c r="B93" s="986"/>
      <c r="C93" s="986"/>
      <c r="D93" s="986"/>
      <c r="E93" s="986"/>
      <c r="F93" s="987"/>
      <c r="G93" s="2179" t="s">
        <v>278</v>
      </c>
      <c r="H93" s="2179"/>
      <c r="I93" s="2179"/>
      <c r="J93" s="2179"/>
      <c r="K93" s="2179"/>
      <c r="L93" s="2179"/>
      <c r="M93" s="2179"/>
      <c r="N93" s="2179"/>
      <c r="O93" s="2179"/>
      <c r="P93" s="2179"/>
      <c r="Q93" s="2179"/>
      <c r="R93" s="2180"/>
    </row>
    <row r="94" spans="1:18">
      <c r="A94" s="985" t="s">
        <v>279</v>
      </c>
      <c r="B94" s="986"/>
      <c r="C94" s="986"/>
      <c r="D94" s="986"/>
      <c r="E94" s="986"/>
      <c r="F94" s="987"/>
      <c r="G94" s="2179" t="s">
        <v>280</v>
      </c>
      <c r="H94" s="2179"/>
      <c r="I94" s="2179"/>
      <c r="J94" s="2179"/>
      <c r="K94" s="2179"/>
      <c r="L94" s="2179"/>
      <c r="M94" s="2179"/>
      <c r="N94" s="2179"/>
      <c r="O94" s="2179"/>
      <c r="P94" s="2179"/>
      <c r="Q94" s="2179"/>
      <c r="R94" s="2180"/>
    </row>
    <row r="95" spans="1:18" ht="15.75">
      <c r="A95" s="533" t="s">
        <v>242</v>
      </c>
      <c r="B95" s="533"/>
      <c r="C95" s="514" t="s">
        <v>149</v>
      </c>
      <c r="D95" s="514" t="s">
        <v>149</v>
      </c>
      <c r="E95" s="515" t="s">
        <v>149</v>
      </c>
      <c r="F95" s="514" t="s">
        <v>149</v>
      </c>
      <c r="G95" s="514" t="s">
        <v>149</v>
      </c>
      <c r="H95" s="514" t="s">
        <v>149</v>
      </c>
      <c r="I95" s="580" t="s">
        <v>149</v>
      </c>
    </row>
    <row r="96" spans="1:18" ht="15.75">
      <c r="A96" s="533" t="s">
        <v>243</v>
      </c>
      <c r="B96" s="514" t="s">
        <v>149</v>
      </c>
      <c r="C96" s="514" t="s">
        <v>149</v>
      </c>
      <c r="D96" s="514" t="s">
        <v>149</v>
      </c>
      <c r="E96" s="515" t="s">
        <v>149</v>
      </c>
      <c r="F96" s="533" t="s">
        <v>149</v>
      </c>
      <c r="G96" s="514" t="s">
        <v>149</v>
      </c>
      <c r="H96" s="533" t="s">
        <v>244</v>
      </c>
      <c r="I96" s="581"/>
    </row>
    <row r="97" spans="1:9" ht="15.75">
      <c r="A97" s="533" t="s">
        <v>245</v>
      </c>
      <c r="B97" s="514" t="s">
        <v>149</v>
      </c>
      <c r="C97" s="514" t="s">
        <v>149</v>
      </c>
      <c r="D97" s="514" t="s">
        <v>149</v>
      </c>
      <c r="E97" s="515" t="s">
        <v>149</v>
      </c>
      <c r="F97" s="533" t="s">
        <v>149</v>
      </c>
      <c r="G97" s="514" t="s">
        <v>149</v>
      </c>
      <c r="H97" s="533" t="s">
        <v>246</v>
      </c>
      <c r="I97" s="580" t="s">
        <v>149</v>
      </c>
    </row>
    <row r="98" spans="1:9">
      <c r="A98" s="515" t="s">
        <v>247</v>
      </c>
      <c r="B98" s="515"/>
      <c r="C98" s="515" t="s">
        <v>149</v>
      </c>
      <c r="D98" s="515" t="s">
        <v>149</v>
      </c>
      <c r="E98" s="515" t="s">
        <v>149</v>
      </c>
      <c r="F98" s="515" t="s">
        <v>149</v>
      </c>
      <c r="G98" s="515" t="s">
        <v>149</v>
      </c>
      <c r="H98" s="515" t="s">
        <v>248</v>
      </c>
      <c r="I98" s="575" t="s">
        <v>149</v>
      </c>
    </row>
    <row r="99" spans="1:9">
      <c r="A99" s="534" t="s">
        <v>249</v>
      </c>
      <c r="B99" s="515" t="s">
        <v>149</v>
      </c>
      <c r="C99" s="515" t="s">
        <v>149</v>
      </c>
      <c r="D99" s="515" t="s">
        <v>149</v>
      </c>
      <c r="E99" s="515" t="s">
        <v>149</v>
      </c>
      <c r="F99" s="515" t="s">
        <v>149</v>
      </c>
      <c r="G99" s="515" t="s">
        <v>149</v>
      </c>
      <c r="H99" s="534" t="s">
        <v>250</v>
      </c>
      <c r="I99" s="582"/>
    </row>
    <row r="100" spans="1:9">
      <c r="A100" s="515" t="s">
        <v>149</v>
      </c>
      <c r="B100" s="515" t="s">
        <v>149</v>
      </c>
      <c r="C100" s="515" t="s">
        <v>149</v>
      </c>
      <c r="D100" s="515" t="s">
        <v>149</v>
      </c>
      <c r="E100" s="515" t="s">
        <v>149</v>
      </c>
      <c r="F100" s="515" t="s">
        <v>149</v>
      </c>
      <c r="G100" s="515" t="s">
        <v>149</v>
      </c>
      <c r="H100" s="515" t="s">
        <v>149</v>
      </c>
      <c r="I100" s="575" t="s">
        <v>149</v>
      </c>
    </row>
    <row r="101" spans="1:9">
      <c r="A101" s="515" t="s">
        <v>251</v>
      </c>
      <c r="B101" s="515" t="s">
        <v>149</v>
      </c>
      <c r="C101" s="515" t="s">
        <v>149</v>
      </c>
      <c r="D101" s="515" t="s">
        <v>149</v>
      </c>
      <c r="E101" s="515" t="s">
        <v>149</v>
      </c>
      <c r="F101" s="515" t="s">
        <v>149</v>
      </c>
      <c r="G101" s="515" t="s">
        <v>149</v>
      </c>
      <c r="H101" s="515" t="s">
        <v>252</v>
      </c>
      <c r="I101" s="575"/>
    </row>
    <row r="102" spans="1:9">
      <c r="A102" s="534" t="s">
        <v>253</v>
      </c>
      <c r="B102" s="515" t="s">
        <v>149</v>
      </c>
      <c r="C102" s="515" t="s">
        <v>149</v>
      </c>
      <c r="D102" s="515" t="s">
        <v>149</v>
      </c>
      <c r="E102" s="515" t="s">
        <v>149</v>
      </c>
      <c r="F102" s="515" t="s">
        <v>149</v>
      </c>
      <c r="G102" s="515" t="s">
        <v>149</v>
      </c>
      <c r="H102" s="534" t="s">
        <v>254</v>
      </c>
      <c r="I102" s="582"/>
    </row>
  </sheetData>
  <mergeCells count="111">
    <mergeCell ref="I80:I86"/>
    <mergeCell ref="J80:J86"/>
    <mergeCell ref="K80:K86"/>
    <mergeCell ref="L80:L86"/>
    <mergeCell ref="M80:M86"/>
    <mergeCell ref="N80:N86"/>
    <mergeCell ref="O80:O86"/>
    <mergeCell ref="P80:P86"/>
    <mergeCell ref="Q80:Q86"/>
    <mergeCell ref="I72:I78"/>
    <mergeCell ref="J72:J78"/>
    <mergeCell ref="K72:K78"/>
    <mergeCell ref="L72:L78"/>
    <mergeCell ref="M72:M78"/>
    <mergeCell ref="N72:N78"/>
    <mergeCell ref="O72:O78"/>
    <mergeCell ref="P72:P78"/>
    <mergeCell ref="Q72:Q78"/>
    <mergeCell ref="A93:F93"/>
    <mergeCell ref="G93:R93"/>
    <mergeCell ref="A94:F94"/>
    <mergeCell ref="G94:R94"/>
    <mergeCell ref="A89:F89"/>
    <mergeCell ref="G89:R89"/>
    <mergeCell ref="A90:F90"/>
    <mergeCell ref="G90:R90"/>
    <mergeCell ref="A91:F91"/>
    <mergeCell ref="G91:R91"/>
    <mergeCell ref="A92:F92"/>
    <mergeCell ref="G92:R92"/>
    <mergeCell ref="I56:I62"/>
    <mergeCell ref="J56:J62"/>
    <mergeCell ref="K56:K62"/>
    <mergeCell ref="L56:L62"/>
    <mergeCell ref="M56:M62"/>
    <mergeCell ref="N56:N62"/>
    <mergeCell ref="O56:O62"/>
    <mergeCell ref="P56:P62"/>
    <mergeCell ref="Q56:Q62"/>
    <mergeCell ref="A5:A6"/>
    <mergeCell ref="B5:D6"/>
    <mergeCell ref="E5:E6"/>
    <mergeCell ref="F5:G5"/>
    <mergeCell ref="I5:I6"/>
    <mergeCell ref="J5:L6"/>
    <mergeCell ref="M5:N5"/>
    <mergeCell ref="O5:Q5"/>
    <mergeCell ref="R5:R6"/>
    <mergeCell ref="I8:I14"/>
    <mergeCell ref="J8:J14"/>
    <mergeCell ref="K8:K14"/>
    <mergeCell ref="L8:L14"/>
    <mergeCell ref="M8:M14"/>
    <mergeCell ref="N8:N14"/>
    <mergeCell ref="O8:O14"/>
    <mergeCell ref="P8:P14"/>
    <mergeCell ref="Q8:Q14"/>
    <mergeCell ref="I16:I22"/>
    <mergeCell ref="J16:J22"/>
    <mergeCell ref="K16:K22"/>
    <mergeCell ref="L16:L22"/>
    <mergeCell ref="M16:M22"/>
    <mergeCell ref="N16:N22"/>
    <mergeCell ref="O16:O22"/>
    <mergeCell ref="P16:P22"/>
    <mergeCell ref="Q16:Q22"/>
    <mergeCell ref="K24:K30"/>
    <mergeCell ref="L24:L30"/>
    <mergeCell ref="M24:M30"/>
    <mergeCell ref="N24:N30"/>
    <mergeCell ref="O24:O30"/>
    <mergeCell ref="P24:P30"/>
    <mergeCell ref="Q24:Q30"/>
    <mergeCell ref="I24:I30"/>
    <mergeCell ref="I32:I38"/>
    <mergeCell ref="J32:J38"/>
    <mergeCell ref="K32:K38"/>
    <mergeCell ref="L32:L38"/>
    <mergeCell ref="M32:M38"/>
    <mergeCell ref="N32:N38"/>
    <mergeCell ref="O32:O38"/>
    <mergeCell ref="P32:P38"/>
    <mergeCell ref="Q32:Q38"/>
    <mergeCell ref="J24:J30"/>
    <mergeCell ref="I48:I54"/>
    <mergeCell ref="J48:J54"/>
    <mergeCell ref="K48:K54"/>
    <mergeCell ref="L48:L54"/>
    <mergeCell ref="M48:M54"/>
    <mergeCell ref="N48:N54"/>
    <mergeCell ref="O48:O54"/>
    <mergeCell ref="P48:P54"/>
    <mergeCell ref="Q48:Q54"/>
    <mergeCell ref="I40:I46"/>
    <mergeCell ref="J40:J46"/>
    <mergeCell ref="K40:K46"/>
    <mergeCell ref="L40:L46"/>
    <mergeCell ref="M40:M46"/>
    <mergeCell ref="N40:N46"/>
    <mergeCell ref="O40:O46"/>
    <mergeCell ref="P40:P46"/>
    <mergeCell ref="Q40:Q46"/>
    <mergeCell ref="I64:I70"/>
    <mergeCell ref="J64:J70"/>
    <mergeCell ref="K64:K70"/>
    <mergeCell ref="L64:L70"/>
    <mergeCell ref="M64:M70"/>
    <mergeCell ref="N64:N70"/>
    <mergeCell ref="O64:O70"/>
    <mergeCell ref="P64:P70"/>
    <mergeCell ref="Q64:Q70"/>
  </mergeCells>
  <hyperlinks>
    <hyperlink ref="A99" r:id="rId1" xr:uid="{114AF2F7-991B-4896-8905-00D5822799E1}"/>
    <hyperlink ref="H99" r:id="rId2" xr:uid="{6AFB020A-4D58-4CD2-9B60-FFCE22C0CAA4}"/>
    <hyperlink ref="A102" r:id="rId3" xr:uid="{1F787D32-40C2-454B-9BE6-3DF4CA91670E}"/>
    <hyperlink ref="H102" r:id="rId4" xr:uid="{78051817-B94E-468F-A279-8927D2E46EDC}"/>
  </hyperlinks>
  <pageMargins left="0.7" right="0.7" top="0.75" bottom="0.75" header="0.3" footer="0.3"/>
  <drawing r:id="rId5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D90D4-6A31-4E0C-A02C-71A08101CC34}">
  <dimension ref="A1:BM202"/>
  <sheetViews>
    <sheetView zoomScale="70" zoomScaleNormal="70" workbookViewId="0">
      <selection activeCell="V3" sqref="V3"/>
    </sheetView>
  </sheetViews>
  <sheetFormatPr defaultColWidth="9.140625" defaultRowHeight="15" customHeight="1"/>
  <cols>
    <col min="1" max="1" width="40" customWidth="1"/>
    <col min="2" max="2" width="3.7109375" customWidth="1"/>
    <col min="3" max="3" width="4.7109375" customWidth="1"/>
    <col min="4" max="4" width="3.7109375" customWidth="1"/>
    <col min="7" max="10" width="14.140625" customWidth="1"/>
    <col min="11" max="11" width="14.140625" hidden="1" customWidth="1"/>
    <col min="12" max="13" width="14.140625" customWidth="1"/>
    <col min="14" max="20" width="14.140625" hidden="1" customWidth="1"/>
    <col min="21" max="22" width="20.5703125" customWidth="1"/>
    <col min="23" max="23" width="62.7109375" customWidth="1"/>
  </cols>
  <sheetData>
    <row r="1" spans="1:65" ht="13.9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</row>
    <row r="2" spans="1:65" ht="25.5">
      <c r="A2" s="478" t="s">
        <v>810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2"/>
      <c r="Y2" s="2"/>
      <c r="Z2" s="2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</row>
    <row r="3" spans="1:65" ht="84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2"/>
      <c r="Y3" s="2"/>
      <c r="Z3" s="2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</row>
    <row r="4" spans="1:65" ht="24.75" customHeight="1">
      <c r="A4" s="477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8"/>
      <c r="X4" s="2"/>
      <c r="Y4" s="2"/>
      <c r="Z4" s="2"/>
    </row>
    <row r="5" spans="1:65" ht="27" customHeight="1">
      <c r="A5" s="1134" t="s">
        <v>339</v>
      </c>
      <c r="B5" s="1139" t="s">
        <v>152</v>
      </c>
      <c r="C5" s="1129"/>
      <c r="D5" s="1129"/>
      <c r="E5" s="1588" t="s">
        <v>811</v>
      </c>
      <c r="F5" s="1712"/>
      <c r="G5" s="269" t="s">
        <v>156</v>
      </c>
      <c r="H5" s="1144" t="s">
        <v>73</v>
      </c>
      <c r="I5" s="1144"/>
      <c r="J5" s="1144"/>
      <c r="K5" s="1144"/>
      <c r="L5" s="1144"/>
      <c r="M5" s="1144"/>
      <c r="N5" s="1144"/>
      <c r="O5" s="1877" t="s">
        <v>812</v>
      </c>
      <c r="P5" s="1878"/>
      <c r="Q5" s="1878"/>
      <c r="R5" s="1878"/>
      <c r="S5" s="1878"/>
      <c r="T5" s="1879"/>
      <c r="U5" s="253" t="s">
        <v>813</v>
      </c>
      <c r="V5" s="253" t="s">
        <v>814</v>
      </c>
      <c r="W5" s="1117" t="s">
        <v>157</v>
      </c>
      <c r="X5" s="18"/>
      <c r="Y5" s="18"/>
      <c r="Z5" s="18"/>
    </row>
    <row r="6" spans="1:65" ht="30.75">
      <c r="A6" s="1135"/>
      <c r="B6" s="1587"/>
      <c r="C6" s="1132"/>
      <c r="D6" s="1133"/>
      <c r="E6" s="235" t="s">
        <v>158</v>
      </c>
      <c r="F6" s="235" t="s">
        <v>159</v>
      </c>
      <c r="G6" s="235" t="s">
        <v>815</v>
      </c>
      <c r="H6" s="235" t="s">
        <v>816</v>
      </c>
      <c r="I6" s="235" t="s">
        <v>817</v>
      </c>
      <c r="J6" s="235" t="s">
        <v>818</v>
      </c>
      <c r="K6" s="498" t="s">
        <v>819</v>
      </c>
      <c r="L6" s="235" t="s">
        <v>820</v>
      </c>
      <c r="M6" s="235" t="s">
        <v>821</v>
      </c>
      <c r="N6" s="493" t="s">
        <v>69</v>
      </c>
      <c r="O6" s="683" t="s">
        <v>822</v>
      </c>
      <c r="P6" s="684" t="s">
        <v>823</v>
      </c>
      <c r="Q6" s="684" t="s">
        <v>824</v>
      </c>
      <c r="R6" s="684" t="s">
        <v>825</v>
      </c>
      <c r="S6" s="684" t="s">
        <v>826</v>
      </c>
      <c r="T6" s="685" t="s">
        <v>827</v>
      </c>
      <c r="U6" s="317" t="s">
        <v>828</v>
      </c>
      <c r="V6" s="347" t="s">
        <v>71</v>
      </c>
      <c r="W6" s="1874"/>
      <c r="X6" s="2"/>
      <c r="Y6" s="2"/>
      <c r="Z6" s="2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1:65" ht="15" customHeight="1">
      <c r="A7" s="1496" t="s">
        <v>829</v>
      </c>
      <c r="B7" s="1693" t="s">
        <v>830</v>
      </c>
      <c r="C7" s="1695">
        <v>421</v>
      </c>
      <c r="D7" s="1697" t="s">
        <v>173</v>
      </c>
      <c r="E7" s="1856">
        <v>45448</v>
      </c>
      <c r="F7" s="1856">
        <f>E7+1</f>
        <v>45449</v>
      </c>
      <c r="G7" s="1856">
        <f>SUM(F7+18)</f>
        <v>45467</v>
      </c>
      <c r="H7" s="1856">
        <f>SUM(F7+43)</f>
        <v>45492</v>
      </c>
      <c r="I7" s="1856">
        <f>SUM(F7+33)</f>
        <v>45482</v>
      </c>
      <c r="J7" s="1856">
        <f>SUM(F7+49)</f>
        <v>45498</v>
      </c>
      <c r="K7" s="1596">
        <f>SUM(F7+37)</f>
        <v>45486</v>
      </c>
      <c r="L7" s="1856">
        <f>SUM(F7+41)</f>
        <v>45490</v>
      </c>
      <c r="M7" s="1856">
        <f>SUM(F7+35)</f>
        <v>45484</v>
      </c>
      <c r="N7" s="1596">
        <f>SUM(F7+62)</f>
        <v>45511</v>
      </c>
      <c r="O7" s="1857">
        <f>SUM(H7+12)</f>
        <v>45504</v>
      </c>
      <c r="P7" s="1857">
        <f t="shared" ref="P7:T7" si="0">SUM(O7+7)</f>
        <v>45511</v>
      </c>
      <c r="Q7" s="1857">
        <f t="shared" si="0"/>
        <v>45518</v>
      </c>
      <c r="R7" s="1857">
        <f t="shared" si="0"/>
        <v>45525</v>
      </c>
      <c r="S7" s="1857">
        <f t="shared" si="0"/>
        <v>45532</v>
      </c>
      <c r="T7" s="1866">
        <f t="shared" si="0"/>
        <v>45539</v>
      </c>
      <c r="U7" s="1850">
        <f>SUM(F7+48)</f>
        <v>45497</v>
      </c>
      <c r="V7" s="1875">
        <f>SUM(G7+48)</f>
        <v>45515</v>
      </c>
      <c r="W7" s="266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1:65" ht="15" customHeight="1">
      <c r="A8" s="1497"/>
      <c r="B8" s="1536"/>
      <c r="C8" s="1515"/>
      <c r="D8" s="1518"/>
      <c r="E8" s="1857"/>
      <c r="F8" s="1857"/>
      <c r="G8" s="1857"/>
      <c r="H8" s="1857"/>
      <c r="I8" s="1857"/>
      <c r="J8" s="1857"/>
      <c r="K8" s="1371"/>
      <c r="L8" s="1857"/>
      <c r="M8" s="1857"/>
      <c r="N8" s="1371"/>
      <c r="O8" s="1857"/>
      <c r="P8" s="1857"/>
      <c r="Q8" s="1857"/>
      <c r="R8" s="1857"/>
      <c r="S8" s="1857"/>
      <c r="T8" s="1866"/>
      <c r="U8" s="1851"/>
      <c r="V8" s="1875"/>
      <c r="W8" s="267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</row>
    <row r="9" spans="1:65" ht="15" customHeight="1">
      <c r="A9" s="1497"/>
      <c r="B9" s="1536"/>
      <c r="C9" s="1515"/>
      <c r="D9" s="1518"/>
      <c r="E9" s="1857"/>
      <c r="F9" s="1857"/>
      <c r="G9" s="1857"/>
      <c r="H9" s="1857"/>
      <c r="I9" s="1857"/>
      <c r="J9" s="1857"/>
      <c r="K9" s="1371"/>
      <c r="L9" s="1857"/>
      <c r="M9" s="1857"/>
      <c r="N9" s="1371"/>
      <c r="O9" s="1857"/>
      <c r="P9" s="1857"/>
      <c r="Q9" s="1857"/>
      <c r="R9" s="1857"/>
      <c r="S9" s="1857"/>
      <c r="T9" s="1866"/>
      <c r="U9" s="1851"/>
      <c r="V9" s="1875"/>
      <c r="W9" s="264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</row>
    <row r="10" spans="1:65" ht="15" customHeight="1">
      <c r="A10" s="1497"/>
      <c r="B10" s="1536"/>
      <c r="C10" s="1515"/>
      <c r="D10" s="1518"/>
      <c r="E10" s="1857"/>
      <c r="F10" s="1857"/>
      <c r="G10" s="1857"/>
      <c r="H10" s="1857"/>
      <c r="I10" s="1857"/>
      <c r="J10" s="1857"/>
      <c r="K10" s="1371"/>
      <c r="L10" s="1857"/>
      <c r="M10" s="1857"/>
      <c r="N10" s="1371"/>
      <c r="O10" s="1857"/>
      <c r="P10" s="1857"/>
      <c r="Q10" s="1857"/>
      <c r="R10" s="1857"/>
      <c r="S10" s="1857"/>
      <c r="T10" s="1866"/>
      <c r="U10" s="1851"/>
      <c r="V10" s="1875"/>
      <c r="W10" s="264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</row>
    <row r="11" spans="1:65" ht="15" customHeight="1">
      <c r="A11" s="1497"/>
      <c r="B11" s="1536"/>
      <c r="C11" s="1515"/>
      <c r="D11" s="1518"/>
      <c r="E11" s="1857"/>
      <c r="F11" s="1857"/>
      <c r="G11" s="1857"/>
      <c r="H11" s="1857"/>
      <c r="I11" s="1857"/>
      <c r="J11" s="1857"/>
      <c r="K11" s="1371"/>
      <c r="L11" s="1857"/>
      <c r="M11" s="1857"/>
      <c r="N11" s="1371"/>
      <c r="O11" s="1857"/>
      <c r="P11" s="1857"/>
      <c r="Q11" s="1857"/>
      <c r="R11" s="1857"/>
      <c r="S11" s="1857"/>
      <c r="T11" s="1866"/>
      <c r="U11" s="1851"/>
      <c r="V11" s="1875"/>
      <c r="W11" s="264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</row>
    <row r="12" spans="1:65" ht="15.75" customHeight="1">
      <c r="A12" s="1497"/>
      <c r="B12" s="1536"/>
      <c r="C12" s="1515"/>
      <c r="D12" s="1518"/>
      <c r="E12" s="1857"/>
      <c r="F12" s="1857"/>
      <c r="G12" s="1857"/>
      <c r="H12" s="1857"/>
      <c r="I12" s="1857"/>
      <c r="J12" s="1857"/>
      <c r="K12" s="1371"/>
      <c r="L12" s="1857"/>
      <c r="M12" s="1857"/>
      <c r="N12" s="1371"/>
      <c r="O12" s="1857"/>
      <c r="P12" s="1857"/>
      <c r="Q12" s="1857"/>
      <c r="R12" s="1857"/>
      <c r="S12" s="1857"/>
      <c r="T12" s="1866"/>
      <c r="U12" s="1851"/>
      <c r="V12" s="1875"/>
      <c r="W12" s="264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</row>
    <row r="13" spans="1:65" ht="15.75" customHeight="1">
      <c r="A13" s="1498"/>
      <c r="B13" s="1694"/>
      <c r="C13" s="1696"/>
      <c r="D13" s="1698"/>
      <c r="E13" s="1859"/>
      <c r="F13" s="1859"/>
      <c r="G13" s="1859"/>
      <c r="H13" s="1859"/>
      <c r="I13" s="1859"/>
      <c r="J13" s="1859"/>
      <c r="K13" s="1597"/>
      <c r="L13" s="1859"/>
      <c r="M13" s="1859"/>
      <c r="N13" s="1597"/>
      <c r="O13" s="1859"/>
      <c r="P13" s="1859"/>
      <c r="Q13" s="1859"/>
      <c r="R13" s="1859"/>
      <c r="S13" s="1859"/>
      <c r="T13" s="1867"/>
      <c r="U13" s="1852"/>
      <c r="V13" s="1876"/>
      <c r="W13" s="265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</row>
    <row r="14" spans="1:65" ht="11.25" customHeight="1">
      <c r="A14" s="416"/>
      <c r="B14" s="63"/>
      <c r="C14" s="63"/>
      <c r="D14" s="63"/>
      <c r="E14" s="64"/>
      <c r="F14" s="64"/>
      <c r="G14" s="64"/>
      <c r="H14" s="64"/>
      <c r="I14" s="64"/>
      <c r="J14" s="64"/>
      <c r="K14" s="464"/>
      <c r="L14" s="64"/>
      <c r="M14" s="64"/>
      <c r="N14" s="464"/>
      <c r="O14" s="64"/>
      <c r="P14" s="64"/>
      <c r="Q14" s="64"/>
      <c r="R14" s="64"/>
      <c r="S14" s="64"/>
      <c r="T14" s="64"/>
      <c r="U14" s="64"/>
      <c r="V14" s="64"/>
      <c r="W14" s="61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</row>
    <row r="15" spans="1:65" ht="11.25" customHeight="1">
      <c r="A15" s="1880" t="s">
        <v>831</v>
      </c>
      <c r="B15" s="1693" t="s">
        <v>830</v>
      </c>
      <c r="C15" s="1695">
        <f>C7+1</f>
        <v>422</v>
      </c>
      <c r="D15" s="1697" t="s">
        <v>173</v>
      </c>
      <c r="E15" s="1604">
        <f>SUM(E7+7)</f>
        <v>45455</v>
      </c>
      <c r="F15" s="1604">
        <f>E15+1</f>
        <v>45456</v>
      </c>
      <c r="G15" s="1856">
        <f>SUM(F15+18)</f>
        <v>45474</v>
      </c>
      <c r="H15" s="1856">
        <f>SUM(F15+43)</f>
        <v>45499</v>
      </c>
      <c r="I15" s="1856">
        <f>SUM(F15+33)</f>
        <v>45489</v>
      </c>
      <c r="J15" s="1856">
        <f>SUM(F15+49)</f>
        <v>45505</v>
      </c>
      <c r="K15" s="1596">
        <f>SUM(F15+37)</f>
        <v>45493</v>
      </c>
      <c r="L15" s="1856">
        <f>SUM(F15+41)</f>
        <v>45497</v>
      </c>
      <c r="M15" s="1856">
        <f>SUM(F15+35)</f>
        <v>45491</v>
      </c>
      <c r="N15" s="1596">
        <f>SUM(F15+62)</f>
        <v>45518</v>
      </c>
      <c r="O15" s="1856">
        <f>SUM(H15+12)</f>
        <v>45511</v>
      </c>
      <c r="P15" s="1856">
        <f t="shared" ref="P15:T15" si="1">SUM(O15+7)</f>
        <v>45518</v>
      </c>
      <c r="Q15" s="1856">
        <f t="shared" si="1"/>
        <v>45525</v>
      </c>
      <c r="R15" s="1856">
        <f t="shared" si="1"/>
        <v>45532</v>
      </c>
      <c r="S15" s="1856">
        <f t="shared" si="1"/>
        <v>45539</v>
      </c>
      <c r="T15" s="1865">
        <f t="shared" si="1"/>
        <v>45546</v>
      </c>
      <c r="U15" s="1871">
        <f>SUM(F15+48)</f>
        <v>45504</v>
      </c>
      <c r="V15" s="1850">
        <f>SUM(G15+48)</f>
        <v>45522</v>
      </c>
      <c r="W15" s="1868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</row>
    <row r="16" spans="1:65" ht="15" customHeight="1">
      <c r="A16" s="1518"/>
      <c r="B16" s="1536"/>
      <c r="C16" s="1515"/>
      <c r="D16" s="1518"/>
      <c r="E16" s="1376"/>
      <c r="F16" s="1376"/>
      <c r="G16" s="1857"/>
      <c r="H16" s="1857"/>
      <c r="I16" s="1857"/>
      <c r="J16" s="1857"/>
      <c r="K16" s="1371"/>
      <c r="L16" s="1857"/>
      <c r="M16" s="1857"/>
      <c r="N16" s="1371"/>
      <c r="O16" s="1857"/>
      <c r="P16" s="1857"/>
      <c r="Q16" s="1857"/>
      <c r="R16" s="1857"/>
      <c r="S16" s="1857"/>
      <c r="T16" s="1866"/>
      <c r="U16" s="1872"/>
      <c r="V16" s="1851"/>
      <c r="W16" s="1869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</row>
    <row r="17" spans="1:65" ht="15" customHeight="1">
      <c r="A17" s="1518"/>
      <c r="B17" s="1536"/>
      <c r="C17" s="1515"/>
      <c r="D17" s="1518"/>
      <c r="E17" s="1376"/>
      <c r="F17" s="1376"/>
      <c r="G17" s="1857"/>
      <c r="H17" s="1857"/>
      <c r="I17" s="1857"/>
      <c r="J17" s="1857"/>
      <c r="K17" s="1371"/>
      <c r="L17" s="1857"/>
      <c r="M17" s="1857"/>
      <c r="N17" s="1371"/>
      <c r="O17" s="1857"/>
      <c r="P17" s="1857"/>
      <c r="Q17" s="1857"/>
      <c r="R17" s="1857"/>
      <c r="S17" s="1857"/>
      <c r="T17" s="1866"/>
      <c r="U17" s="1872"/>
      <c r="V17" s="1851"/>
      <c r="W17" s="1869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</row>
    <row r="18" spans="1:65" ht="15" customHeight="1">
      <c r="A18" s="1518"/>
      <c r="B18" s="1536"/>
      <c r="C18" s="1515"/>
      <c r="D18" s="1518"/>
      <c r="E18" s="1376"/>
      <c r="F18" s="1376"/>
      <c r="G18" s="1857"/>
      <c r="H18" s="1857"/>
      <c r="I18" s="1857"/>
      <c r="J18" s="1857"/>
      <c r="K18" s="1371"/>
      <c r="L18" s="1857"/>
      <c r="M18" s="1857"/>
      <c r="N18" s="1371"/>
      <c r="O18" s="1857"/>
      <c r="P18" s="1857"/>
      <c r="Q18" s="1857"/>
      <c r="R18" s="1857"/>
      <c r="S18" s="1857"/>
      <c r="T18" s="1866"/>
      <c r="U18" s="1872"/>
      <c r="V18" s="1851"/>
      <c r="W18" s="1869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</row>
    <row r="19" spans="1:65" ht="15" customHeight="1">
      <c r="A19" s="1518"/>
      <c r="B19" s="1536"/>
      <c r="C19" s="1515"/>
      <c r="D19" s="1518"/>
      <c r="E19" s="1376"/>
      <c r="F19" s="1376"/>
      <c r="G19" s="1857"/>
      <c r="H19" s="1857"/>
      <c r="I19" s="1857"/>
      <c r="J19" s="1857"/>
      <c r="K19" s="1371"/>
      <c r="L19" s="1857"/>
      <c r="M19" s="1857"/>
      <c r="N19" s="1371"/>
      <c r="O19" s="1857"/>
      <c r="P19" s="1857"/>
      <c r="Q19" s="1857"/>
      <c r="R19" s="1857"/>
      <c r="S19" s="1857"/>
      <c r="T19" s="1866"/>
      <c r="U19" s="1872"/>
      <c r="V19" s="1851"/>
      <c r="W19" s="1869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</row>
    <row r="20" spans="1:65" ht="15" customHeight="1">
      <c r="A20" s="1518"/>
      <c r="B20" s="1536"/>
      <c r="C20" s="1515"/>
      <c r="D20" s="1518"/>
      <c r="E20" s="1376"/>
      <c r="F20" s="1376"/>
      <c r="G20" s="1857"/>
      <c r="H20" s="1857"/>
      <c r="I20" s="1857"/>
      <c r="J20" s="1857"/>
      <c r="K20" s="1371"/>
      <c r="L20" s="1857"/>
      <c r="M20" s="1857"/>
      <c r="N20" s="1371"/>
      <c r="O20" s="1857"/>
      <c r="P20" s="1857"/>
      <c r="Q20" s="1857"/>
      <c r="R20" s="1857"/>
      <c r="S20" s="1857"/>
      <c r="T20" s="1866"/>
      <c r="U20" s="1872"/>
      <c r="V20" s="1851"/>
      <c r="W20" s="1869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</row>
    <row r="21" spans="1:65" ht="15" customHeight="1">
      <c r="A21" s="1519"/>
      <c r="B21" s="1694"/>
      <c r="C21" s="1696"/>
      <c r="D21" s="1698"/>
      <c r="E21" s="1605"/>
      <c r="F21" s="1605"/>
      <c r="G21" s="1859"/>
      <c r="H21" s="1859"/>
      <c r="I21" s="1859"/>
      <c r="J21" s="1859"/>
      <c r="K21" s="1597"/>
      <c r="L21" s="1859"/>
      <c r="M21" s="1859"/>
      <c r="N21" s="1597"/>
      <c r="O21" s="1859"/>
      <c r="P21" s="1859"/>
      <c r="Q21" s="1859"/>
      <c r="R21" s="1859"/>
      <c r="S21" s="1859"/>
      <c r="T21" s="1867"/>
      <c r="U21" s="1873"/>
      <c r="V21" s="1852"/>
      <c r="W21" s="1870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</row>
    <row r="22" spans="1:65" ht="7.9" customHeight="1">
      <c r="A22" s="416"/>
      <c r="B22" s="62"/>
      <c r="C22" s="62"/>
      <c r="D22" s="62"/>
      <c r="E22" s="61"/>
      <c r="F22" s="61"/>
      <c r="G22" s="61"/>
      <c r="H22" s="61"/>
      <c r="I22" s="61"/>
      <c r="J22" s="61"/>
      <c r="K22" s="464"/>
      <c r="L22" s="61"/>
      <c r="M22" s="61"/>
      <c r="N22" s="464"/>
      <c r="O22" s="61"/>
      <c r="P22" s="61"/>
      <c r="Q22" s="61"/>
      <c r="R22" s="61"/>
      <c r="S22" s="61"/>
      <c r="T22" s="61"/>
      <c r="U22" s="61"/>
      <c r="V22" s="61"/>
      <c r="W22" s="61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</row>
    <row r="23" spans="1:65" ht="15" customHeight="1">
      <c r="A23" s="1769" t="s">
        <v>832</v>
      </c>
      <c r="B23" s="1695" t="s">
        <v>830</v>
      </c>
      <c r="C23" s="1695">
        <f>SUM(C15+1)</f>
        <v>423</v>
      </c>
      <c r="D23" s="1697" t="s">
        <v>173</v>
      </c>
      <c r="E23" s="1604">
        <f>SUM(E15+7)</f>
        <v>45462</v>
      </c>
      <c r="F23" s="1856">
        <f>E23+1</f>
        <v>45463</v>
      </c>
      <c r="G23" s="1856">
        <f>SUM(F23+18)</f>
        <v>45481</v>
      </c>
      <c r="H23" s="1856">
        <f>SUM(F23+43)</f>
        <v>45506</v>
      </c>
      <c r="I23" s="1856">
        <f>SUM(F23+33)</f>
        <v>45496</v>
      </c>
      <c r="J23" s="1856">
        <f>SUM(F23+49)</f>
        <v>45512</v>
      </c>
      <c r="K23" s="1596">
        <f>SUM(F23+37)</f>
        <v>45500</v>
      </c>
      <c r="L23" s="1856">
        <f>SUM(F23+41)</f>
        <v>45504</v>
      </c>
      <c r="M23" s="1856">
        <f>SUM(F23+35)</f>
        <v>45498</v>
      </c>
      <c r="N23" s="1596">
        <f>SUM(F23+62)</f>
        <v>45525</v>
      </c>
      <c r="O23" s="1856">
        <f>SUM(H23+12)</f>
        <v>45518</v>
      </c>
      <c r="P23" s="1856">
        <f t="shared" ref="P23:T23" si="2">SUM(O23+7)</f>
        <v>45525</v>
      </c>
      <c r="Q23" s="1856">
        <f t="shared" si="2"/>
        <v>45532</v>
      </c>
      <c r="R23" s="1856">
        <f t="shared" si="2"/>
        <v>45539</v>
      </c>
      <c r="S23" s="1856">
        <f t="shared" si="2"/>
        <v>45546</v>
      </c>
      <c r="T23" s="1865">
        <f t="shared" si="2"/>
        <v>45553</v>
      </c>
      <c r="U23" s="1850">
        <f>SUM(F23+48)</f>
        <v>45511</v>
      </c>
      <c r="V23" s="1853">
        <f>SUM(G23+48)</f>
        <v>45529</v>
      </c>
      <c r="W23" s="243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</row>
    <row r="24" spans="1:65" ht="15" customHeight="1">
      <c r="A24" s="1518"/>
      <c r="B24" s="1515"/>
      <c r="C24" s="1515"/>
      <c r="D24" s="1518"/>
      <c r="E24" s="1376"/>
      <c r="F24" s="1857"/>
      <c r="G24" s="1857"/>
      <c r="H24" s="1857"/>
      <c r="I24" s="1857"/>
      <c r="J24" s="1857"/>
      <c r="K24" s="1371"/>
      <c r="L24" s="1857"/>
      <c r="M24" s="1857"/>
      <c r="N24" s="1371"/>
      <c r="O24" s="1857"/>
      <c r="P24" s="1857"/>
      <c r="Q24" s="1857"/>
      <c r="R24" s="1857"/>
      <c r="S24" s="1857"/>
      <c r="T24" s="1866"/>
      <c r="U24" s="1851"/>
      <c r="V24" s="1854"/>
      <c r="W24" s="244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</row>
    <row r="25" spans="1:65" ht="15" customHeight="1">
      <c r="A25" s="1518"/>
      <c r="B25" s="1515"/>
      <c r="C25" s="1515"/>
      <c r="D25" s="1518"/>
      <c r="E25" s="1376"/>
      <c r="F25" s="1857"/>
      <c r="G25" s="1857"/>
      <c r="H25" s="1857"/>
      <c r="I25" s="1857"/>
      <c r="J25" s="1857"/>
      <c r="K25" s="1371"/>
      <c r="L25" s="1857"/>
      <c r="M25" s="1857"/>
      <c r="N25" s="1371"/>
      <c r="O25" s="1857"/>
      <c r="P25" s="1857"/>
      <c r="Q25" s="1857"/>
      <c r="R25" s="1857"/>
      <c r="S25" s="1857"/>
      <c r="T25" s="1866"/>
      <c r="U25" s="1851"/>
      <c r="V25" s="1854"/>
      <c r="W25" s="244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</row>
    <row r="26" spans="1:65" ht="15" customHeight="1">
      <c r="A26" s="1518"/>
      <c r="B26" s="1515"/>
      <c r="C26" s="1515"/>
      <c r="D26" s="1518"/>
      <c r="E26" s="1376"/>
      <c r="F26" s="1857"/>
      <c r="G26" s="1857"/>
      <c r="H26" s="1857"/>
      <c r="I26" s="1857"/>
      <c r="J26" s="1857"/>
      <c r="K26" s="1371"/>
      <c r="L26" s="1857"/>
      <c r="M26" s="1857"/>
      <c r="N26" s="1371"/>
      <c r="O26" s="1857"/>
      <c r="P26" s="1857"/>
      <c r="Q26" s="1857"/>
      <c r="R26" s="1857"/>
      <c r="S26" s="1857"/>
      <c r="T26" s="1866"/>
      <c r="U26" s="1851"/>
      <c r="V26" s="1854"/>
      <c r="W26" s="244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</row>
    <row r="27" spans="1:65" ht="15" customHeight="1">
      <c r="A27" s="1518"/>
      <c r="B27" s="1515"/>
      <c r="C27" s="1515"/>
      <c r="D27" s="1518"/>
      <c r="E27" s="1376"/>
      <c r="F27" s="1857"/>
      <c r="G27" s="1857"/>
      <c r="H27" s="1857"/>
      <c r="I27" s="1857"/>
      <c r="J27" s="1857"/>
      <c r="K27" s="1371"/>
      <c r="L27" s="1857"/>
      <c r="M27" s="1857"/>
      <c r="N27" s="1371"/>
      <c r="O27" s="1857"/>
      <c r="P27" s="1857"/>
      <c r="Q27" s="1857"/>
      <c r="R27" s="1857"/>
      <c r="S27" s="1857"/>
      <c r="T27" s="1866"/>
      <c r="U27" s="1851"/>
      <c r="V27" s="1854"/>
      <c r="W27" s="244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</row>
    <row r="28" spans="1:65" ht="15" customHeight="1">
      <c r="A28" s="1518"/>
      <c r="B28" s="1515"/>
      <c r="C28" s="1515"/>
      <c r="D28" s="1518"/>
      <c r="E28" s="1376"/>
      <c r="F28" s="1857"/>
      <c r="G28" s="1857"/>
      <c r="H28" s="1857"/>
      <c r="I28" s="1857"/>
      <c r="J28" s="1857"/>
      <c r="K28" s="1371"/>
      <c r="L28" s="1857"/>
      <c r="M28" s="1857"/>
      <c r="N28" s="1371"/>
      <c r="O28" s="1857"/>
      <c r="P28" s="1857"/>
      <c r="Q28" s="1857"/>
      <c r="R28" s="1857"/>
      <c r="S28" s="1857"/>
      <c r="T28" s="1866"/>
      <c r="U28" s="1851"/>
      <c r="V28" s="1854"/>
      <c r="W28" s="244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</row>
    <row r="29" spans="1:65" ht="15" customHeight="1">
      <c r="A29" s="1519"/>
      <c r="B29" s="1516"/>
      <c r="C29" s="1516"/>
      <c r="D29" s="1519"/>
      <c r="E29" s="1605"/>
      <c r="F29" s="1859"/>
      <c r="G29" s="1859"/>
      <c r="H29" s="1859"/>
      <c r="I29" s="1859"/>
      <c r="J29" s="1859"/>
      <c r="K29" s="1597"/>
      <c r="L29" s="1859"/>
      <c r="M29" s="1859"/>
      <c r="N29" s="1597"/>
      <c r="O29" s="1859"/>
      <c r="P29" s="1859"/>
      <c r="Q29" s="1859"/>
      <c r="R29" s="1859"/>
      <c r="S29" s="1859"/>
      <c r="T29" s="1867"/>
      <c r="U29" s="1852"/>
      <c r="V29" s="1855"/>
      <c r="W29" s="236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</row>
    <row r="30" spans="1:65" ht="7.9" customHeight="1">
      <c r="A30" s="340"/>
      <c r="B30" s="62"/>
      <c r="C30" s="62"/>
      <c r="D30" s="62"/>
      <c r="E30" s="61"/>
      <c r="F30" s="61"/>
      <c r="G30" s="61"/>
      <c r="H30" s="61"/>
      <c r="I30" s="61"/>
      <c r="J30" s="61"/>
      <c r="K30" s="61"/>
      <c r="L30" s="61"/>
      <c r="M30" s="61"/>
      <c r="N30" s="464"/>
      <c r="O30" s="61"/>
      <c r="P30" s="61"/>
      <c r="Q30" s="61"/>
      <c r="R30" s="61"/>
      <c r="S30" s="61"/>
      <c r="T30" s="61"/>
      <c r="U30" s="61"/>
      <c r="V30" s="61"/>
      <c r="W30" s="61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</row>
    <row r="31" spans="1:65" ht="15" customHeight="1">
      <c r="A31" s="1496" t="s">
        <v>833</v>
      </c>
      <c r="B31" s="1693" t="s">
        <v>830</v>
      </c>
      <c r="C31" s="1695">
        <f>C23+1</f>
        <v>424</v>
      </c>
      <c r="D31" s="1697" t="s">
        <v>173</v>
      </c>
      <c r="E31" s="1604">
        <f>SUM(E23+7)</f>
        <v>45469</v>
      </c>
      <c r="F31" s="1856">
        <f>E31+1</f>
        <v>45470</v>
      </c>
      <c r="G31" s="1856">
        <f>SUM(F31+18)</f>
        <v>45488</v>
      </c>
      <c r="H31" s="1856">
        <f>SUM(F31+43)</f>
        <v>45513</v>
      </c>
      <c r="I31" s="1856">
        <f>SUM(F31+33)</f>
        <v>45503</v>
      </c>
      <c r="J31" s="1856">
        <f>SUM(F31+49)</f>
        <v>45519</v>
      </c>
      <c r="K31" s="1596">
        <f>SUM(F31+37)</f>
        <v>45507</v>
      </c>
      <c r="L31" s="1856">
        <f>SUM(F31+41)</f>
        <v>45511</v>
      </c>
      <c r="M31" s="1856">
        <f>SUM(F31+35)</f>
        <v>45505</v>
      </c>
      <c r="N31" s="1596">
        <f>SUM(F31+62)</f>
        <v>45532</v>
      </c>
      <c r="O31" s="1856">
        <f>SUM(H31+12)</f>
        <v>45525</v>
      </c>
      <c r="P31" s="1856">
        <f t="shared" ref="P31:T31" si="3">SUM(O31+7)</f>
        <v>45532</v>
      </c>
      <c r="Q31" s="1856">
        <f t="shared" si="3"/>
        <v>45539</v>
      </c>
      <c r="R31" s="1856">
        <f t="shared" si="3"/>
        <v>45546</v>
      </c>
      <c r="S31" s="1856">
        <f t="shared" si="3"/>
        <v>45553</v>
      </c>
      <c r="T31" s="1865">
        <f t="shared" si="3"/>
        <v>45560</v>
      </c>
      <c r="U31" s="1871">
        <f>SUM(F31+48)</f>
        <v>45518</v>
      </c>
      <c r="V31" s="1850">
        <f>SUM(G31+48)</f>
        <v>45536</v>
      </c>
      <c r="W31" s="243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</row>
    <row r="32" spans="1:65" ht="15" customHeight="1">
      <c r="A32" s="1497"/>
      <c r="B32" s="1536"/>
      <c r="C32" s="1515"/>
      <c r="D32" s="1518"/>
      <c r="E32" s="1376"/>
      <c r="F32" s="1857"/>
      <c r="G32" s="1857"/>
      <c r="H32" s="1857"/>
      <c r="I32" s="1857"/>
      <c r="J32" s="1857"/>
      <c r="K32" s="1371"/>
      <c r="L32" s="1857"/>
      <c r="M32" s="1857"/>
      <c r="N32" s="1371"/>
      <c r="O32" s="1857"/>
      <c r="P32" s="1857"/>
      <c r="Q32" s="1857"/>
      <c r="R32" s="1857"/>
      <c r="S32" s="1857"/>
      <c r="T32" s="1866"/>
      <c r="U32" s="1872"/>
      <c r="V32" s="1851"/>
      <c r="W32" s="244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</row>
    <row r="33" spans="1:65" ht="15" customHeight="1">
      <c r="A33" s="1497"/>
      <c r="B33" s="1536"/>
      <c r="C33" s="1515"/>
      <c r="D33" s="1518"/>
      <c r="E33" s="1376"/>
      <c r="F33" s="1857"/>
      <c r="G33" s="1857"/>
      <c r="H33" s="1857"/>
      <c r="I33" s="1857"/>
      <c r="J33" s="1857"/>
      <c r="K33" s="1371"/>
      <c r="L33" s="1857"/>
      <c r="M33" s="1857"/>
      <c r="N33" s="1371"/>
      <c r="O33" s="1857"/>
      <c r="P33" s="1857"/>
      <c r="Q33" s="1857"/>
      <c r="R33" s="1857"/>
      <c r="S33" s="1857"/>
      <c r="T33" s="1866"/>
      <c r="U33" s="1872"/>
      <c r="V33" s="1851"/>
      <c r="W33" s="244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</row>
    <row r="34" spans="1:65" ht="15" customHeight="1">
      <c r="A34" s="1497"/>
      <c r="B34" s="1536"/>
      <c r="C34" s="1515"/>
      <c r="D34" s="1518"/>
      <c r="E34" s="1376"/>
      <c r="F34" s="1857"/>
      <c r="G34" s="1857"/>
      <c r="H34" s="1857"/>
      <c r="I34" s="1857"/>
      <c r="J34" s="1857"/>
      <c r="K34" s="1371"/>
      <c r="L34" s="1857"/>
      <c r="M34" s="1857"/>
      <c r="N34" s="1371"/>
      <c r="O34" s="1857"/>
      <c r="P34" s="1857"/>
      <c r="Q34" s="1857"/>
      <c r="R34" s="1857"/>
      <c r="S34" s="1857"/>
      <c r="T34" s="1866"/>
      <c r="U34" s="1872"/>
      <c r="V34" s="1851"/>
      <c r="W34" s="244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</row>
    <row r="35" spans="1:65" ht="15" customHeight="1">
      <c r="A35" s="1497"/>
      <c r="B35" s="1536"/>
      <c r="C35" s="1515"/>
      <c r="D35" s="1518"/>
      <c r="E35" s="1376"/>
      <c r="F35" s="1857"/>
      <c r="G35" s="1857"/>
      <c r="H35" s="1857"/>
      <c r="I35" s="1857"/>
      <c r="J35" s="1857"/>
      <c r="K35" s="1371"/>
      <c r="L35" s="1857"/>
      <c r="M35" s="1857"/>
      <c r="N35" s="1371"/>
      <c r="O35" s="1857"/>
      <c r="P35" s="1857"/>
      <c r="Q35" s="1857"/>
      <c r="R35" s="1857"/>
      <c r="S35" s="1857"/>
      <c r="T35" s="1866"/>
      <c r="U35" s="1872"/>
      <c r="V35" s="1851"/>
      <c r="W35" s="244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</row>
    <row r="36" spans="1:65" ht="15" customHeight="1">
      <c r="A36" s="1497"/>
      <c r="B36" s="1536"/>
      <c r="C36" s="1515"/>
      <c r="D36" s="1518"/>
      <c r="E36" s="1376"/>
      <c r="F36" s="1857"/>
      <c r="G36" s="1857"/>
      <c r="H36" s="1857"/>
      <c r="I36" s="1857"/>
      <c r="J36" s="1857"/>
      <c r="K36" s="1371"/>
      <c r="L36" s="1857"/>
      <c r="M36" s="1857"/>
      <c r="N36" s="1371"/>
      <c r="O36" s="1857"/>
      <c r="P36" s="1857"/>
      <c r="Q36" s="1857"/>
      <c r="R36" s="1857"/>
      <c r="S36" s="1857"/>
      <c r="T36" s="1866"/>
      <c r="U36" s="1872"/>
      <c r="V36" s="1851"/>
      <c r="W36" s="244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</row>
    <row r="37" spans="1:65" ht="15" customHeight="1">
      <c r="A37" s="1498"/>
      <c r="B37" s="1694"/>
      <c r="C37" s="1696"/>
      <c r="D37" s="1698"/>
      <c r="E37" s="1605"/>
      <c r="F37" s="1859"/>
      <c r="G37" s="1859"/>
      <c r="H37" s="1859"/>
      <c r="I37" s="1859"/>
      <c r="J37" s="1859"/>
      <c r="K37" s="1597"/>
      <c r="L37" s="1859"/>
      <c r="M37" s="1859"/>
      <c r="N37" s="1597"/>
      <c r="O37" s="1859"/>
      <c r="P37" s="1859"/>
      <c r="Q37" s="1859"/>
      <c r="R37" s="1859"/>
      <c r="S37" s="1859"/>
      <c r="T37" s="1867"/>
      <c r="U37" s="1873"/>
      <c r="V37" s="1852"/>
      <c r="W37" s="236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</row>
    <row r="38" spans="1:65" ht="7.9" customHeight="1">
      <c r="A38" s="416"/>
      <c r="B38" s="62"/>
      <c r="C38" s="62"/>
      <c r="D38" s="62"/>
      <c r="E38" s="61"/>
      <c r="F38" s="61"/>
      <c r="G38" s="61"/>
      <c r="H38" s="61"/>
      <c r="I38" s="61"/>
      <c r="J38" s="61"/>
      <c r="K38" s="464"/>
      <c r="L38" s="61"/>
      <c r="M38" s="61"/>
      <c r="N38" s="464"/>
      <c r="O38" s="61"/>
      <c r="P38" s="61"/>
      <c r="Q38" s="61"/>
      <c r="R38" s="61"/>
      <c r="S38" s="61"/>
      <c r="T38" s="61"/>
      <c r="U38" s="61"/>
      <c r="V38" s="61"/>
      <c r="W38" s="61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</row>
    <row r="39" spans="1:65" ht="15" customHeight="1">
      <c r="A39" s="1769" t="s">
        <v>834</v>
      </c>
      <c r="B39" s="1693" t="s">
        <v>830</v>
      </c>
      <c r="C39" s="1695">
        <f>SUM(C31+1)</f>
        <v>425</v>
      </c>
      <c r="D39" s="1697" t="s">
        <v>173</v>
      </c>
      <c r="E39" s="1604">
        <f>SUM(E31+7)</f>
        <v>45476</v>
      </c>
      <c r="F39" s="1856">
        <f>E39+1</f>
        <v>45477</v>
      </c>
      <c r="G39" s="1856">
        <f>SUM(F39+18)</f>
        <v>45495</v>
      </c>
      <c r="H39" s="1856">
        <f>SUM(F39+43)</f>
        <v>45520</v>
      </c>
      <c r="I39" s="1856">
        <f>SUM(F39+33)</f>
        <v>45510</v>
      </c>
      <c r="J39" s="1856">
        <f>SUM(F39+49)</f>
        <v>45526</v>
      </c>
      <c r="K39" s="1596">
        <f>SUM(F39+37)</f>
        <v>45514</v>
      </c>
      <c r="L39" s="1856">
        <f>SUM(F39+41)</f>
        <v>45518</v>
      </c>
      <c r="M39" s="1856">
        <f>SUM(F39+35)</f>
        <v>45512</v>
      </c>
      <c r="N39" s="1596">
        <f>SUM(F39+62)</f>
        <v>45539</v>
      </c>
      <c r="O39" s="1856">
        <f>SUM(H39+12)</f>
        <v>45532</v>
      </c>
      <c r="P39" s="1856">
        <f t="shared" ref="P39:T39" si="4">SUM(O39+7)</f>
        <v>45539</v>
      </c>
      <c r="Q39" s="1856">
        <f t="shared" si="4"/>
        <v>45546</v>
      </c>
      <c r="R39" s="1856">
        <f t="shared" si="4"/>
        <v>45553</v>
      </c>
      <c r="S39" s="1856">
        <f t="shared" si="4"/>
        <v>45560</v>
      </c>
      <c r="T39" s="1865">
        <f t="shared" si="4"/>
        <v>45567</v>
      </c>
      <c r="U39" s="1871">
        <f>SUM(F39+48)</f>
        <v>45525</v>
      </c>
      <c r="V39" s="1850">
        <f>SUM(G39+48)</f>
        <v>45543</v>
      </c>
      <c r="W39" s="243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</row>
    <row r="40" spans="1:65" ht="15" customHeight="1">
      <c r="A40" s="1518"/>
      <c r="B40" s="1536"/>
      <c r="C40" s="1515"/>
      <c r="D40" s="1518"/>
      <c r="E40" s="1376"/>
      <c r="F40" s="1857"/>
      <c r="G40" s="1857"/>
      <c r="H40" s="1857"/>
      <c r="I40" s="1857"/>
      <c r="J40" s="1857"/>
      <c r="K40" s="1371"/>
      <c r="L40" s="1857"/>
      <c r="M40" s="1857"/>
      <c r="N40" s="1371"/>
      <c r="O40" s="1857"/>
      <c r="P40" s="1857"/>
      <c r="Q40" s="1857"/>
      <c r="R40" s="1857"/>
      <c r="S40" s="1857"/>
      <c r="T40" s="1866"/>
      <c r="U40" s="1872"/>
      <c r="V40" s="1851"/>
      <c r="W40" s="244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</row>
    <row r="41" spans="1:65" ht="15" customHeight="1">
      <c r="A41" s="1518"/>
      <c r="B41" s="1536"/>
      <c r="C41" s="1515"/>
      <c r="D41" s="1518"/>
      <c r="E41" s="1376"/>
      <c r="F41" s="1857"/>
      <c r="G41" s="1857"/>
      <c r="H41" s="1857"/>
      <c r="I41" s="1857"/>
      <c r="J41" s="1857"/>
      <c r="K41" s="1371"/>
      <c r="L41" s="1857"/>
      <c r="M41" s="1857"/>
      <c r="N41" s="1371"/>
      <c r="O41" s="1857"/>
      <c r="P41" s="1857"/>
      <c r="Q41" s="1857"/>
      <c r="R41" s="1857"/>
      <c r="S41" s="1857"/>
      <c r="T41" s="1866"/>
      <c r="U41" s="1872"/>
      <c r="V41" s="1851"/>
      <c r="W41" s="244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</row>
    <row r="42" spans="1:65" ht="15" customHeight="1">
      <c r="A42" s="1518"/>
      <c r="B42" s="1536"/>
      <c r="C42" s="1515"/>
      <c r="D42" s="1518"/>
      <c r="E42" s="1376"/>
      <c r="F42" s="1857"/>
      <c r="G42" s="1857"/>
      <c r="H42" s="1857"/>
      <c r="I42" s="1857"/>
      <c r="J42" s="1857"/>
      <c r="K42" s="1371"/>
      <c r="L42" s="1857"/>
      <c r="M42" s="1857"/>
      <c r="N42" s="1371"/>
      <c r="O42" s="1857"/>
      <c r="P42" s="1857"/>
      <c r="Q42" s="1857"/>
      <c r="R42" s="1857"/>
      <c r="S42" s="1857"/>
      <c r="T42" s="1866"/>
      <c r="U42" s="1872"/>
      <c r="V42" s="1851"/>
      <c r="W42" s="244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</row>
    <row r="43" spans="1:65" ht="15" customHeight="1">
      <c r="A43" s="1518"/>
      <c r="B43" s="1536"/>
      <c r="C43" s="1515"/>
      <c r="D43" s="1518"/>
      <c r="E43" s="1376"/>
      <c r="F43" s="1857"/>
      <c r="G43" s="1857"/>
      <c r="H43" s="1857"/>
      <c r="I43" s="1857"/>
      <c r="J43" s="1857"/>
      <c r="K43" s="1371"/>
      <c r="L43" s="1857"/>
      <c r="M43" s="1857"/>
      <c r="N43" s="1371"/>
      <c r="O43" s="1857"/>
      <c r="P43" s="1857"/>
      <c r="Q43" s="1857"/>
      <c r="R43" s="1857"/>
      <c r="S43" s="1857"/>
      <c r="T43" s="1866"/>
      <c r="U43" s="1872"/>
      <c r="V43" s="1851"/>
      <c r="W43" s="244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</row>
    <row r="44" spans="1:65" ht="15" customHeight="1">
      <c r="A44" s="1518"/>
      <c r="B44" s="1536"/>
      <c r="C44" s="1515"/>
      <c r="D44" s="1518"/>
      <c r="E44" s="1376"/>
      <c r="F44" s="1857"/>
      <c r="G44" s="1857"/>
      <c r="H44" s="1857"/>
      <c r="I44" s="1857"/>
      <c r="J44" s="1857"/>
      <c r="K44" s="1371"/>
      <c r="L44" s="1857"/>
      <c r="M44" s="1857"/>
      <c r="N44" s="1371"/>
      <c r="O44" s="1857"/>
      <c r="P44" s="1857"/>
      <c r="Q44" s="1857"/>
      <c r="R44" s="1857"/>
      <c r="S44" s="1857"/>
      <c r="T44" s="1866"/>
      <c r="U44" s="1872"/>
      <c r="V44" s="1851"/>
      <c r="W44" s="244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</row>
    <row r="45" spans="1:65" ht="15" customHeight="1">
      <c r="A45" s="1519"/>
      <c r="B45" s="1694"/>
      <c r="C45" s="1696"/>
      <c r="D45" s="1698"/>
      <c r="E45" s="1605"/>
      <c r="F45" s="1859"/>
      <c r="G45" s="1859"/>
      <c r="H45" s="1859"/>
      <c r="I45" s="1859"/>
      <c r="J45" s="1859"/>
      <c r="K45" s="1597"/>
      <c r="L45" s="1859"/>
      <c r="M45" s="1859"/>
      <c r="N45" s="1597"/>
      <c r="O45" s="1859"/>
      <c r="P45" s="1859"/>
      <c r="Q45" s="1859"/>
      <c r="R45" s="1859"/>
      <c r="S45" s="1859"/>
      <c r="T45" s="1867"/>
      <c r="U45" s="1873"/>
      <c r="V45" s="1852"/>
      <c r="W45" s="236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</row>
    <row r="46" spans="1:65" ht="7.9" customHeight="1">
      <c r="A46" s="468"/>
      <c r="B46" s="62"/>
      <c r="C46" s="62"/>
      <c r="D46" s="62"/>
      <c r="E46" s="61"/>
      <c r="F46" s="61"/>
      <c r="G46" s="61"/>
      <c r="H46" s="61"/>
      <c r="I46" s="61"/>
      <c r="J46" s="61"/>
      <c r="K46" s="464"/>
      <c r="L46" s="61"/>
      <c r="M46" s="61"/>
      <c r="N46" s="464"/>
      <c r="O46" s="61"/>
      <c r="P46" s="61"/>
      <c r="Q46" s="61"/>
      <c r="R46" s="61"/>
      <c r="S46" s="61"/>
      <c r="T46" s="61"/>
      <c r="U46" s="61"/>
      <c r="V46" s="61"/>
      <c r="W46" s="61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</row>
    <row r="47" spans="1:65" ht="15" customHeight="1">
      <c r="A47" s="1496" t="s">
        <v>835</v>
      </c>
      <c r="B47" s="1695" t="s">
        <v>830</v>
      </c>
      <c r="C47" s="1695">
        <f>SUM(C39+1)</f>
        <v>426</v>
      </c>
      <c r="D47" s="1697" t="s">
        <v>173</v>
      </c>
      <c r="E47" s="1604">
        <f>SUM(E39+7)</f>
        <v>45483</v>
      </c>
      <c r="F47" s="1856">
        <f>E47+1</f>
        <v>45484</v>
      </c>
      <c r="G47" s="1856">
        <f>SUM(F47+18)</f>
        <v>45502</v>
      </c>
      <c r="H47" s="1856">
        <f>SUM(F47+43)</f>
        <v>45527</v>
      </c>
      <c r="I47" s="1856">
        <f>SUM(F47+33)</f>
        <v>45517</v>
      </c>
      <c r="J47" s="1856">
        <f>SUM(F47+49)</f>
        <v>45533</v>
      </c>
      <c r="K47" s="1596">
        <f>SUM(F47+37)</f>
        <v>45521</v>
      </c>
      <c r="L47" s="1856">
        <f>SUM(F47+41)</f>
        <v>45525</v>
      </c>
      <c r="M47" s="1856">
        <f>SUM(F47+35)</f>
        <v>45519</v>
      </c>
      <c r="N47" s="1596">
        <f>SUM(F47+62)</f>
        <v>45546</v>
      </c>
      <c r="O47" s="1856">
        <f>SUM(H47+12)</f>
        <v>45539</v>
      </c>
      <c r="P47" s="1856">
        <f t="shared" ref="P47:T47" si="5">SUM(O47+7)</f>
        <v>45546</v>
      </c>
      <c r="Q47" s="1856">
        <f t="shared" si="5"/>
        <v>45553</v>
      </c>
      <c r="R47" s="1856">
        <f t="shared" si="5"/>
        <v>45560</v>
      </c>
      <c r="S47" s="1856">
        <f t="shared" si="5"/>
        <v>45567</v>
      </c>
      <c r="T47" s="1865">
        <f t="shared" si="5"/>
        <v>45574</v>
      </c>
      <c r="U47" s="1871">
        <f>SUM(F47+48)</f>
        <v>45532</v>
      </c>
      <c r="V47" s="1850">
        <f>SUM(G47+48)</f>
        <v>45550</v>
      </c>
      <c r="W47" s="243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</row>
    <row r="48" spans="1:65" ht="15" customHeight="1">
      <c r="A48" s="1497"/>
      <c r="B48" s="1515"/>
      <c r="C48" s="1515"/>
      <c r="D48" s="1518"/>
      <c r="E48" s="1376"/>
      <c r="F48" s="1857"/>
      <c r="G48" s="1857"/>
      <c r="H48" s="1857"/>
      <c r="I48" s="1857"/>
      <c r="J48" s="1857"/>
      <c r="K48" s="1371"/>
      <c r="L48" s="1857"/>
      <c r="M48" s="1857"/>
      <c r="N48" s="1371"/>
      <c r="O48" s="1857"/>
      <c r="P48" s="1857"/>
      <c r="Q48" s="1857"/>
      <c r="R48" s="1857"/>
      <c r="S48" s="1857"/>
      <c r="T48" s="1866"/>
      <c r="U48" s="1872"/>
      <c r="V48" s="1851"/>
      <c r="W48" s="244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</row>
    <row r="49" spans="1:65" ht="15" customHeight="1">
      <c r="A49" s="1497"/>
      <c r="B49" s="1515"/>
      <c r="C49" s="1515"/>
      <c r="D49" s="1518"/>
      <c r="E49" s="1376"/>
      <c r="F49" s="1857"/>
      <c r="G49" s="1857"/>
      <c r="H49" s="1857"/>
      <c r="I49" s="1857"/>
      <c r="J49" s="1857"/>
      <c r="K49" s="1371"/>
      <c r="L49" s="1857"/>
      <c r="M49" s="1857"/>
      <c r="N49" s="1371"/>
      <c r="O49" s="1857"/>
      <c r="P49" s="1857"/>
      <c r="Q49" s="1857"/>
      <c r="R49" s="1857"/>
      <c r="S49" s="1857"/>
      <c r="T49" s="1866"/>
      <c r="U49" s="1872"/>
      <c r="V49" s="1851"/>
      <c r="W49" s="244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</row>
    <row r="50" spans="1:65" ht="15" customHeight="1">
      <c r="A50" s="1497"/>
      <c r="B50" s="1515"/>
      <c r="C50" s="1515"/>
      <c r="D50" s="1518"/>
      <c r="E50" s="1376"/>
      <c r="F50" s="1857"/>
      <c r="G50" s="1857"/>
      <c r="H50" s="1857"/>
      <c r="I50" s="1857"/>
      <c r="J50" s="1857"/>
      <c r="K50" s="1371"/>
      <c r="L50" s="1857"/>
      <c r="M50" s="1857"/>
      <c r="N50" s="1371"/>
      <c r="O50" s="1857"/>
      <c r="P50" s="1857"/>
      <c r="Q50" s="1857"/>
      <c r="R50" s="1857"/>
      <c r="S50" s="1857"/>
      <c r="T50" s="1866"/>
      <c r="U50" s="1872"/>
      <c r="V50" s="1851"/>
      <c r="W50" s="244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</row>
    <row r="51" spans="1:65" ht="15" customHeight="1">
      <c r="A51" s="1497"/>
      <c r="B51" s="1515"/>
      <c r="C51" s="1515"/>
      <c r="D51" s="1518"/>
      <c r="E51" s="1376"/>
      <c r="F51" s="1857"/>
      <c r="G51" s="1857"/>
      <c r="H51" s="1857"/>
      <c r="I51" s="1857"/>
      <c r="J51" s="1857"/>
      <c r="K51" s="1371"/>
      <c r="L51" s="1857"/>
      <c r="M51" s="1857"/>
      <c r="N51" s="1371"/>
      <c r="O51" s="1857"/>
      <c r="P51" s="1857"/>
      <c r="Q51" s="1857"/>
      <c r="R51" s="1857"/>
      <c r="S51" s="1857"/>
      <c r="T51" s="1866"/>
      <c r="U51" s="1872"/>
      <c r="V51" s="1851"/>
      <c r="W51" s="244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</row>
    <row r="52" spans="1:65" ht="15" customHeight="1">
      <c r="A52" s="1497"/>
      <c r="B52" s="1515"/>
      <c r="C52" s="1515"/>
      <c r="D52" s="1518"/>
      <c r="E52" s="1376"/>
      <c r="F52" s="1857"/>
      <c r="G52" s="1857"/>
      <c r="H52" s="1857"/>
      <c r="I52" s="1857"/>
      <c r="J52" s="1857"/>
      <c r="K52" s="1371"/>
      <c r="L52" s="1857"/>
      <c r="M52" s="1857"/>
      <c r="N52" s="1371"/>
      <c r="O52" s="1857"/>
      <c r="P52" s="1857"/>
      <c r="Q52" s="1857"/>
      <c r="R52" s="1857"/>
      <c r="S52" s="1857"/>
      <c r="T52" s="1866"/>
      <c r="U52" s="1872"/>
      <c r="V52" s="1851"/>
      <c r="W52" s="244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</row>
    <row r="53" spans="1:65" ht="15" customHeight="1">
      <c r="A53" s="1498"/>
      <c r="B53" s="1696"/>
      <c r="C53" s="1696"/>
      <c r="D53" s="1698"/>
      <c r="E53" s="1605"/>
      <c r="F53" s="1859"/>
      <c r="G53" s="1859"/>
      <c r="H53" s="1859"/>
      <c r="I53" s="1859"/>
      <c r="J53" s="1859"/>
      <c r="K53" s="1597"/>
      <c r="L53" s="1859"/>
      <c r="M53" s="1859"/>
      <c r="N53" s="1597"/>
      <c r="O53" s="1859"/>
      <c r="P53" s="1859"/>
      <c r="Q53" s="1859"/>
      <c r="R53" s="1859"/>
      <c r="S53" s="1859"/>
      <c r="T53" s="1867"/>
      <c r="U53" s="1873"/>
      <c r="V53" s="1852"/>
      <c r="W53" s="236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</row>
    <row r="54" spans="1:65" ht="7.9" customHeight="1">
      <c r="A54" s="442"/>
      <c r="B54" s="62"/>
      <c r="C54" s="62"/>
      <c r="D54" s="62"/>
      <c r="E54" s="61"/>
      <c r="F54" s="61"/>
      <c r="G54" s="61"/>
      <c r="H54" s="61"/>
      <c r="I54" s="61"/>
      <c r="J54" s="61"/>
      <c r="K54" s="464"/>
      <c r="L54" s="61"/>
      <c r="M54" s="61"/>
      <c r="N54" s="464"/>
      <c r="O54" s="61"/>
      <c r="P54" s="61"/>
      <c r="Q54" s="61"/>
      <c r="R54" s="61"/>
      <c r="S54" s="61"/>
      <c r="T54" s="61"/>
      <c r="U54" s="61"/>
      <c r="V54" s="61"/>
      <c r="W54" s="61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</row>
    <row r="55" spans="1:65" ht="15" customHeight="1">
      <c r="A55" s="1496" t="s">
        <v>836</v>
      </c>
      <c r="B55" s="1695" t="s">
        <v>830</v>
      </c>
      <c r="C55" s="1695">
        <f>SUM(C47+1)</f>
        <v>427</v>
      </c>
      <c r="D55" s="1697" t="s">
        <v>173</v>
      </c>
      <c r="E55" s="1604">
        <f>SUM(E47+7)</f>
        <v>45490</v>
      </c>
      <c r="F55" s="1856">
        <f>E55+1</f>
        <v>45491</v>
      </c>
      <c r="G55" s="1856">
        <f>SUM(F55+18)</f>
        <v>45509</v>
      </c>
      <c r="H55" s="1856">
        <f>SUM(F55+43)</f>
        <v>45534</v>
      </c>
      <c r="I55" s="1856">
        <f>SUM(F55+33)</f>
        <v>45524</v>
      </c>
      <c r="J55" s="1856">
        <f>SUM(F55+49)</f>
        <v>45540</v>
      </c>
      <c r="K55" s="1596">
        <f>SUM(F55+37)</f>
        <v>45528</v>
      </c>
      <c r="L55" s="1856">
        <f>SUM(F55+41)</f>
        <v>45532</v>
      </c>
      <c r="M55" s="1856">
        <f>SUM(F55+35)</f>
        <v>45526</v>
      </c>
      <c r="N55" s="1596">
        <f>SUM(F55+62)</f>
        <v>45553</v>
      </c>
      <c r="O55" s="1856">
        <f>SUM(H55+12)</f>
        <v>45546</v>
      </c>
      <c r="P55" s="1856">
        <f t="shared" ref="P55:T55" si="6">SUM(O55+7)</f>
        <v>45553</v>
      </c>
      <c r="Q55" s="1856">
        <f t="shared" si="6"/>
        <v>45560</v>
      </c>
      <c r="R55" s="1856">
        <f t="shared" si="6"/>
        <v>45567</v>
      </c>
      <c r="S55" s="1856">
        <f t="shared" si="6"/>
        <v>45574</v>
      </c>
      <c r="T55" s="1865">
        <f t="shared" si="6"/>
        <v>45581</v>
      </c>
      <c r="U55" s="1850">
        <f>SUM(F55+48)</f>
        <v>45539</v>
      </c>
      <c r="V55" s="1853">
        <f>SUM(G55+48)</f>
        <v>45557</v>
      </c>
      <c r="W55" s="243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</row>
    <row r="56" spans="1:65" ht="15" customHeight="1">
      <c r="A56" s="1497"/>
      <c r="B56" s="1515"/>
      <c r="C56" s="1515"/>
      <c r="D56" s="1518"/>
      <c r="E56" s="1376"/>
      <c r="F56" s="1857"/>
      <c r="G56" s="1857"/>
      <c r="H56" s="1857"/>
      <c r="I56" s="1857"/>
      <c r="J56" s="1857"/>
      <c r="K56" s="1371"/>
      <c r="L56" s="1857"/>
      <c r="M56" s="1857"/>
      <c r="N56" s="1371"/>
      <c r="O56" s="1857"/>
      <c r="P56" s="1857"/>
      <c r="Q56" s="1857"/>
      <c r="R56" s="1857"/>
      <c r="S56" s="1857"/>
      <c r="T56" s="1866"/>
      <c r="U56" s="1851"/>
      <c r="V56" s="1854"/>
      <c r="W56" s="244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</row>
    <row r="57" spans="1:65" ht="15" customHeight="1">
      <c r="A57" s="1497"/>
      <c r="B57" s="1515"/>
      <c r="C57" s="1515"/>
      <c r="D57" s="1518"/>
      <c r="E57" s="1376"/>
      <c r="F57" s="1857"/>
      <c r="G57" s="1857"/>
      <c r="H57" s="1857"/>
      <c r="I57" s="1857"/>
      <c r="J57" s="1857"/>
      <c r="K57" s="1371"/>
      <c r="L57" s="1857"/>
      <c r="M57" s="1857"/>
      <c r="N57" s="1371"/>
      <c r="O57" s="1857"/>
      <c r="P57" s="1857"/>
      <c r="Q57" s="1857"/>
      <c r="R57" s="1857"/>
      <c r="S57" s="1857"/>
      <c r="T57" s="1866"/>
      <c r="U57" s="1851"/>
      <c r="V57" s="1854"/>
      <c r="W57" s="244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</row>
    <row r="58" spans="1:65" ht="15" customHeight="1">
      <c r="A58" s="1497"/>
      <c r="B58" s="1515"/>
      <c r="C58" s="1515"/>
      <c r="D58" s="1518"/>
      <c r="E58" s="1376"/>
      <c r="F58" s="1857"/>
      <c r="G58" s="1857"/>
      <c r="H58" s="1857"/>
      <c r="I58" s="1857"/>
      <c r="J58" s="1857"/>
      <c r="K58" s="1371"/>
      <c r="L58" s="1857"/>
      <c r="M58" s="1857"/>
      <c r="N58" s="1371"/>
      <c r="O58" s="1857"/>
      <c r="P58" s="1857"/>
      <c r="Q58" s="1857"/>
      <c r="R58" s="1857"/>
      <c r="S58" s="1857"/>
      <c r="T58" s="1866"/>
      <c r="U58" s="1851"/>
      <c r="V58" s="1854"/>
      <c r="W58" s="244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</row>
    <row r="59" spans="1:65" ht="15" customHeight="1">
      <c r="A59" s="1497"/>
      <c r="B59" s="1515"/>
      <c r="C59" s="1515"/>
      <c r="D59" s="1518"/>
      <c r="E59" s="1376"/>
      <c r="F59" s="1857"/>
      <c r="G59" s="1857"/>
      <c r="H59" s="1857"/>
      <c r="I59" s="1857"/>
      <c r="J59" s="1857"/>
      <c r="K59" s="1371"/>
      <c r="L59" s="1857"/>
      <c r="M59" s="1857"/>
      <c r="N59" s="1371"/>
      <c r="O59" s="1857"/>
      <c r="P59" s="1857"/>
      <c r="Q59" s="1857"/>
      <c r="R59" s="1857"/>
      <c r="S59" s="1857"/>
      <c r="T59" s="1866"/>
      <c r="U59" s="1851"/>
      <c r="V59" s="1854"/>
      <c r="W59" s="244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</row>
    <row r="60" spans="1:65" ht="15" customHeight="1">
      <c r="A60" s="1497"/>
      <c r="B60" s="1515"/>
      <c r="C60" s="1515"/>
      <c r="D60" s="1518"/>
      <c r="E60" s="1376"/>
      <c r="F60" s="1857"/>
      <c r="G60" s="1857"/>
      <c r="H60" s="1857"/>
      <c r="I60" s="1857"/>
      <c r="J60" s="1857"/>
      <c r="K60" s="1371"/>
      <c r="L60" s="1857"/>
      <c r="M60" s="1857"/>
      <c r="N60" s="1371"/>
      <c r="O60" s="1857"/>
      <c r="P60" s="1857"/>
      <c r="Q60" s="1857"/>
      <c r="R60" s="1857"/>
      <c r="S60" s="1857"/>
      <c r="T60" s="1866"/>
      <c r="U60" s="1851"/>
      <c r="V60" s="1854"/>
      <c r="W60" s="244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</row>
    <row r="61" spans="1:65" ht="15" customHeight="1">
      <c r="A61" s="1498"/>
      <c r="B61" s="1516"/>
      <c r="C61" s="1696"/>
      <c r="D61" s="1698"/>
      <c r="E61" s="1719"/>
      <c r="F61" s="1858"/>
      <c r="G61" s="1858"/>
      <c r="H61" s="1858"/>
      <c r="I61" s="1859"/>
      <c r="J61" s="1859"/>
      <c r="K61" s="1597"/>
      <c r="L61" s="1859"/>
      <c r="M61" s="1859"/>
      <c r="N61" s="1597"/>
      <c r="O61" s="1859"/>
      <c r="P61" s="1859"/>
      <c r="Q61" s="1859"/>
      <c r="R61" s="1859"/>
      <c r="S61" s="1859"/>
      <c r="T61" s="1867"/>
      <c r="U61" s="1852"/>
      <c r="V61" s="1855"/>
      <c r="W61" s="236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</row>
    <row r="62" spans="1:65" ht="7.9" customHeight="1">
      <c r="A62" s="416"/>
      <c r="B62" s="62"/>
      <c r="C62" s="62"/>
      <c r="D62" s="62"/>
      <c r="E62" s="61"/>
      <c r="F62" s="61"/>
      <c r="G62" s="61"/>
      <c r="H62" s="61"/>
      <c r="I62" s="61"/>
      <c r="J62" s="61"/>
      <c r="K62" s="61"/>
      <c r="L62" s="61"/>
      <c r="M62" s="61"/>
      <c r="N62" s="464"/>
      <c r="O62" s="61"/>
      <c r="P62" s="61"/>
      <c r="Q62" s="61"/>
      <c r="R62" s="61"/>
      <c r="S62" s="61"/>
      <c r="T62" s="61"/>
      <c r="U62" s="61"/>
      <c r="V62" s="61"/>
      <c r="W62" s="61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</row>
    <row r="63" spans="1:65" ht="15" customHeight="1">
      <c r="A63" s="1496" t="s">
        <v>837</v>
      </c>
      <c r="B63" s="1693" t="s">
        <v>830</v>
      </c>
      <c r="C63" s="1695">
        <f>C55+1</f>
        <v>428</v>
      </c>
      <c r="D63" s="1697" t="s">
        <v>173</v>
      </c>
      <c r="E63" s="1604">
        <f>SUM(E55+7)</f>
        <v>45497</v>
      </c>
      <c r="F63" s="1604">
        <f>E63+1</f>
        <v>45498</v>
      </c>
      <c r="G63" s="1604">
        <f>SUM(F63+18)</f>
        <v>45516</v>
      </c>
      <c r="H63" s="1604">
        <f>SUM(F63+43)</f>
        <v>45541</v>
      </c>
      <c r="I63" s="1604">
        <f>SUM(F63+33)</f>
        <v>45531</v>
      </c>
      <c r="J63" s="1604">
        <f>SUM(F63+49)</f>
        <v>45547</v>
      </c>
      <c r="K63" s="1596">
        <f>SUM(F63+37)</f>
        <v>45535</v>
      </c>
      <c r="L63" s="1604">
        <f>SUM(F63+41)</f>
        <v>45539</v>
      </c>
      <c r="M63" s="1604">
        <f>SUM(F63+35)</f>
        <v>45533</v>
      </c>
      <c r="N63" s="1596">
        <f>SUM(F63+62)</f>
        <v>45560</v>
      </c>
      <c r="O63" s="1604">
        <f>SUM(H63+12)</f>
        <v>45553</v>
      </c>
      <c r="P63" s="1604">
        <f t="shared" ref="P63:T63" si="7">SUM(O63+7)</f>
        <v>45560</v>
      </c>
      <c r="Q63" s="1604">
        <f t="shared" si="7"/>
        <v>45567</v>
      </c>
      <c r="R63" s="1604">
        <f t="shared" si="7"/>
        <v>45574</v>
      </c>
      <c r="S63" s="1604">
        <f t="shared" si="7"/>
        <v>45581</v>
      </c>
      <c r="T63" s="1716">
        <f t="shared" si="7"/>
        <v>45588</v>
      </c>
      <c r="U63" s="1574">
        <f>SUM(F63+48)</f>
        <v>45546</v>
      </c>
      <c r="V63" s="1571">
        <f>SUM(G63+48)</f>
        <v>45564</v>
      </c>
      <c r="W63" s="243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</row>
    <row r="64" spans="1:65" ht="15" customHeight="1">
      <c r="A64" s="1497"/>
      <c r="B64" s="1536"/>
      <c r="C64" s="1515"/>
      <c r="D64" s="1518"/>
      <c r="E64" s="1376"/>
      <c r="F64" s="1376"/>
      <c r="G64" s="1376"/>
      <c r="H64" s="1376"/>
      <c r="I64" s="1376"/>
      <c r="J64" s="1376"/>
      <c r="K64" s="1371"/>
      <c r="L64" s="1376"/>
      <c r="M64" s="1376"/>
      <c r="N64" s="1371"/>
      <c r="O64" s="1376"/>
      <c r="P64" s="1376"/>
      <c r="Q64" s="1376"/>
      <c r="R64" s="1376"/>
      <c r="S64" s="1376"/>
      <c r="T64" s="1682"/>
      <c r="U64" s="1575"/>
      <c r="V64" s="1572"/>
      <c r="W64" s="244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</row>
    <row r="65" spans="1:65" ht="15" customHeight="1">
      <c r="A65" s="1497"/>
      <c r="B65" s="1536"/>
      <c r="C65" s="1515"/>
      <c r="D65" s="1518"/>
      <c r="E65" s="1376"/>
      <c r="F65" s="1376"/>
      <c r="G65" s="1376"/>
      <c r="H65" s="1376"/>
      <c r="I65" s="1376"/>
      <c r="J65" s="1376"/>
      <c r="K65" s="1371"/>
      <c r="L65" s="1376"/>
      <c r="M65" s="1376"/>
      <c r="N65" s="1371"/>
      <c r="O65" s="1376"/>
      <c r="P65" s="1376"/>
      <c r="Q65" s="1376"/>
      <c r="R65" s="1376"/>
      <c r="S65" s="1376"/>
      <c r="T65" s="1682"/>
      <c r="U65" s="1575"/>
      <c r="V65" s="1572"/>
      <c r="W65" s="244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</row>
    <row r="66" spans="1:65" ht="15" customHeight="1">
      <c r="A66" s="1497"/>
      <c r="B66" s="1536"/>
      <c r="C66" s="1515"/>
      <c r="D66" s="1518"/>
      <c r="E66" s="1376"/>
      <c r="F66" s="1376"/>
      <c r="G66" s="1376"/>
      <c r="H66" s="1376"/>
      <c r="I66" s="1376"/>
      <c r="J66" s="1376"/>
      <c r="K66" s="1371"/>
      <c r="L66" s="1376"/>
      <c r="M66" s="1376"/>
      <c r="N66" s="1371"/>
      <c r="O66" s="1376"/>
      <c r="P66" s="1376"/>
      <c r="Q66" s="1376"/>
      <c r="R66" s="1376"/>
      <c r="S66" s="1376"/>
      <c r="T66" s="1682"/>
      <c r="U66" s="1575"/>
      <c r="V66" s="1572"/>
      <c r="W66" s="244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</row>
    <row r="67" spans="1:65" ht="15" customHeight="1">
      <c r="A67" s="1497"/>
      <c r="B67" s="1536"/>
      <c r="C67" s="1515"/>
      <c r="D67" s="1518"/>
      <c r="E67" s="1376"/>
      <c r="F67" s="1376"/>
      <c r="G67" s="1376"/>
      <c r="H67" s="1376"/>
      <c r="I67" s="1376"/>
      <c r="J67" s="1376"/>
      <c r="K67" s="1371"/>
      <c r="L67" s="1376"/>
      <c r="M67" s="1376"/>
      <c r="N67" s="1371"/>
      <c r="O67" s="1376"/>
      <c r="P67" s="1376"/>
      <c r="Q67" s="1376"/>
      <c r="R67" s="1376"/>
      <c r="S67" s="1376"/>
      <c r="T67" s="1682"/>
      <c r="U67" s="1575"/>
      <c r="V67" s="1572"/>
      <c r="W67" s="244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</row>
    <row r="68" spans="1:65" ht="15" customHeight="1">
      <c r="A68" s="1497"/>
      <c r="B68" s="1536"/>
      <c r="C68" s="1515"/>
      <c r="D68" s="1518"/>
      <c r="E68" s="1376"/>
      <c r="F68" s="1376"/>
      <c r="G68" s="1376"/>
      <c r="H68" s="1376"/>
      <c r="I68" s="1376"/>
      <c r="J68" s="1376"/>
      <c r="K68" s="1371"/>
      <c r="L68" s="1376"/>
      <c r="M68" s="1376"/>
      <c r="N68" s="1371"/>
      <c r="O68" s="1376"/>
      <c r="P68" s="1376"/>
      <c r="Q68" s="1376"/>
      <c r="R68" s="1376"/>
      <c r="S68" s="1376"/>
      <c r="T68" s="1682"/>
      <c r="U68" s="1575"/>
      <c r="V68" s="1572"/>
      <c r="W68" s="244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</row>
    <row r="69" spans="1:65" ht="15" customHeight="1">
      <c r="A69" s="1498"/>
      <c r="B69" s="1694"/>
      <c r="C69" s="1696"/>
      <c r="D69" s="1698"/>
      <c r="E69" s="1605"/>
      <c r="F69" s="1605"/>
      <c r="G69" s="1605"/>
      <c r="H69" s="1605"/>
      <c r="I69" s="1605"/>
      <c r="J69" s="1605"/>
      <c r="K69" s="1597"/>
      <c r="L69" s="1605"/>
      <c r="M69" s="1605"/>
      <c r="N69" s="1597"/>
      <c r="O69" s="1605"/>
      <c r="P69" s="1605"/>
      <c r="Q69" s="1605"/>
      <c r="R69" s="1605"/>
      <c r="S69" s="1605"/>
      <c r="T69" s="1860"/>
      <c r="U69" s="1576"/>
      <c r="V69" s="1573"/>
      <c r="W69" s="236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</row>
    <row r="70" spans="1:65" ht="7.9" customHeight="1">
      <c r="A70" s="416"/>
      <c r="B70" s="62"/>
      <c r="C70" s="62"/>
      <c r="D70" s="62"/>
      <c r="E70" s="61"/>
      <c r="F70" s="61"/>
      <c r="G70" s="61"/>
      <c r="H70" s="61"/>
      <c r="I70" s="61"/>
      <c r="J70" s="61"/>
      <c r="K70" s="464"/>
      <c r="L70" s="61"/>
      <c r="M70" s="61"/>
      <c r="N70" s="464"/>
      <c r="O70" s="61"/>
      <c r="P70" s="61"/>
      <c r="Q70" s="61"/>
      <c r="R70" s="61"/>
      <c r="S70" s="61"/>
      <c r="T70" s="61"/>
      <c r="U70" s="61"/>
      <c r="V70" s="61"/>
      <c r="W70" s="61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</row>
    <row r="71" spans="1:65" ht="15" customHeight="1">
      <c r="A71" s="1496" t="s">
        <v>838</v>
      </c>
      <c r="B71" s="1693" t="s">
        <v>830</v>
      </c>
      <c r="C71" s="1695">
        <f>SUM(C63+1)</f>
        <v>429</v>
      </c>
      <c r="D71" s="1697" t="s">
        <v>173</v>
      </c>
      <c r="E71" s="1604">
        <f>SUM(E63+7)</f>
        <v>45504</v>
      </c>
      <c r="F71" s="1604">
        <f>E71+1</f>
        <v>45505</v>
      </c>
      <c r="G71" s="1604">
        <f>SUM(F71+18)</f>
        <v>45523</v>
      </c>
      <c r="H71" s="1604">
        <f>SUM(F71+43)</f>
        <v>45548</v>
      </c>
      <c r="I71" s="1604">
        <f>SUM(F71+33)</f>
        <v>45538</v>
      </c>
      <c r="J71" s="1604">
        <f>SUM(F71+49)</f>
        <v>45554</v>
      </c>
      <c r="K71" s="1596">
        <f>SUM(F71+37)</f>
        <v>45542</v>
      </c>
      <c r="L71" s="1604">
        <f>SUM(F71+41)</f>
        <v>45546</v>
      </c>
      <c r="M71" s="1604">
        <f>SUM(F71+35)</f>
        <v>45540</v>
      </c>
      <c r="N71" s="1596">
        <f>SUM(F71+62)</f>
        <v>45567</v>
      </c>
      <c r="O71" s="1604">
        <f>SUM(H71+12)</f>
        <v>45560</v>
      </c>
      <c r="P71" s="1604">
        <f t="shared" ref="P71:T71" si="8">SUM(O71+7)</f>
        <v>45567</v>
      </c>
      <c r="Q71" s="1604">
        <f t="shared" si="8"/>
        <v>45574</v>
      </c>
      <c r="R71" s="1604">
        <f t="shared" si="8"/>
        <v>45581</v>
      </c>
      <c r="S71" s="1604">
        <f t="shared" si="8"/>
        <v>45588</v>
      </c>
      <c r="T71" s="1716">
        <f t="shared" si="8"/>
        <v>45595</v>
      </c>
      <c r="U71" s="1574">
        <f>SUM(F71+48)</f>
        <v>45553</v>
      </c>
      <c r="V71" s="1571">
        <f>SUM(G71+48)</f>
        <v>45571</v>
      </c>
      <c r="W71" s="243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</row>
    <row r="72" spans="1:65" ht="15" customHeight="1">
      <c r="A72" s="1497"/>
      <c r="B72" s="1536"/>
      <c r="C72" s="1515"/>
      <c r="D72" s="1518"/>
      <c r="E72" s="1376"/>
      <c r="F72" s="1376"/>
      <c r="G72" s="1376"/>
      <c r="H72" s="1376"/>
      <c r="I72" s="1376"/>
      <c r="J72" s="1376"/>
      <c r="K72" s="1371"/>
      <c r="L72" s="1376"/>
      <c r="M72" s="1376"/>
      <c r="N72" s="1371"/>
      <c r="O72" s="1376"/>
      <c r="P72" s="1376"/>
      <c r="Q72" s="1376"/>
      <c r="R72" s="1376"/>
      <c r="S72" s="1376"/>
      <c r="T72" s="1682"/>
      <c r="U72" s="1575"/>
      <c r="V72" s="1572"/>
      <c r="W72" s="244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</row>
    <row r="73" spans="1:65" ht="15" customHeight="1">
      <c r="A73" s="1497"/>
      <c r="B73" s="1536"/>
      <c r="C73" s="1515"/>
      <c r="D73" s="1518"/>
      <c r="E73" s="1376"/>
      <c r="F73" s="1376"/>
      <c r="G73" s="1376"/>
      <c r="H73" s="1376"/>
      <c r="I73" s="1376"/>
      <c r="J73" s="1376"/>
      <c r="K73" s="1371"/>
      <c r="L73" s="1376"/>
      <c r="M73" s="1376"/>
      <c r="N73" s="1371"/>
      <c r="O73" s="1376"/>
      <c r="P73" s="1376"/>
      <c r="Q73" s="1376"/>
      <c r="R73" s="1376"/>
      <c r="S73" s="1376"/>
      <c r="T73" s="1682"/>
      <c r="U73" s="1575"/>
      <c r="V73" s="1572"/>
      <c r="W73" s="244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</row>
    <row r="74" spans="1:65" ht="15" customHeight="1">
      <c r="A74" s="1497"/>
      <c r="B74" s="1536"/>
      <c r="C74" s="1515"/>
      <c r="D74" s="1518"/>
      <c r="E74" s="1376"/>
      <c r="F74" s="1376"/>
      <c r="G74" s="1376"/>
      <c r="H74" s="1376"/>
      <c r="I74" s="1376"/>
      <c r="J74" s="1376"/>
      <c r="K74" s="1371"/>
      <c r="L74" s="1376"/>
      <c r="M74" s="1376"/>
      <c r="N74" s="1371"/>
      <c r="O74" s="1376"/>
      <c r="P74" s="1376"/>
      <c r="Q74" s="1376"/>
      <c r="R74" s="1376"/>
      <c r="S74" s="1376"/>
      <c r="T74" s="1682"/>
      <c r="U74" s="1575"/>
      <c r="V74" s="1572"/>
      <c r="W74" s="244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</row>
    <row r="75" spans="1:65" ht="15" customHeight="1">
      <c r="A75" s="1497"/>
      <c r="B75" s="1536"/>
      <c r="C75" s="1515"/>
      <c r="D75" s="1518"/>
      <c r="E75" s="1376"/>
      <c r="F75" s="1376"/>
      <c r="G75" s="1376"/>
      <c r="H75" s="1376"/>
      <c r="I75" s="1376"/>
      <c r="J75" s="1376"/>
      <c r="K75" s="1371"/>
      <c r="L75" s="1376"/>
      <c r="M75" s="1376"/>
      <c r="N75" s="1371"/>
      <c r="O75" s="1376"/>
      <c r="P75" s="1376"/>
      <c r="Q75" s="1376"/>
      <c r="R75" s="1376"/>
      <c r="S75" s="1376"/>
      <c r="T75" s="1682"/>
      <c r="U75" s="1575"/>
      <c r="V75" s="1572"/>
      <c r="W75" s="244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</row>
    <row r="76" spans="1:65" ht="15" customHeight="1">
      <c r="A76" s="1497"/>
      <c r="B76" s="1536"/>
      <c r="C76" s="1515"/>
      <c r="D76" s="1518"/>
      <c r="E76" s="1376"/>
      <c r="F76" s="1376"/>
      <c r="G76" s="1376"/>
      <c r="H76" s="1376"/>
      <c r="I76" s="1376"/>
      <c r="J76" s="1376"/>
      <c r="K76" s="1371"/>
      <c r="L76" s="1376"/>
      <c r="M76" s="1376"/>
      <c r="N76" s="1371"/>
      <c r="O76" s="1376"/>
      <c r="P76" s="1376"/>
      <c r="Q76" s="1376"/>
      <c r="R76" s="1376"/>
      <c r="S76" s="1376"/>
      <c r="T76" s="1682"/>
      <c r="U76" s="1575"/>
      <c r="V76" s="1572"/>
      <c r="W76" s="244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</row>
    <row r="77" spans="1:65" ht="15" customHeight="1">
      <c r="A77" s="1498"/>
      <c r="B77" s="1694"/>
      <c r="C77" s="1696"/>
      <c r="D77" s="1698"/>
      <c r="E77" s="1605"/>
      <c r="F77" s="1605"/>
      <c r="G77" s="1605"/>
      <c r="H77" s="1605"/>
      <c r="I77" s="1605"/>
      <c r="J77" s="1605"/>
      <c r="K77" s="1597"/>
      <c r="L77" s="1605"/>
      <c r="M77" s="1605"/>
      <c r="N77" s="1597"/>
      <c r="O77" s="1605"/>
      <c r="P77" s="1605"/>
      <c r="Q77" s="1605"/>
      <c r="R77" s="1605"/>
      <c r="S77" s="1605"/>
      <c r="T77" s="1860"/>
      <c r="U77" s="1576"/>
      <c r="V77" s="1573"/>
      <c r="W77" s="236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</row>
    <row r="78" spans="1:65">
      <c r="A78" s="14"/>
      <c r="B78" s="14"/>
      <c r="C78" s="14"/>
      <c r="D78" s="14"/>
      <c r="E78" s="115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</row>
    <row r="79" spans="1:65">
      <c r="A79" s="1105" t="s">
        <v>235</v>
      </c>
      <c r="B79" s="1106"/>
      <c r="C79" s="1106"/>
      <c r="D79" s="1106"/>
      <c r="E79" s="1106"/>
      <c r="F79" s="1107"/>
      <c r="G79" s="1102" t="s">
        <v>236</v>
      </c>
      <c r="H79" s="1103"/>
      <c r="I79" s="1103"/>
      <c r="J79" s="1103"/>
      <c r="K79" s="1103"/>
      <c r="L79" s="1103"/>
      <c r="M79" s="1103"/>
      <c r="N79" s="1103"/>
      <c r="O79" s="1103"/>
      <c r="P79" s="1103"/>
      <c r="Q79" s="1103"/>
      <c r="R79" s="1103"/>
      <c r="S79" s="1103"/>
      <c r="T79" s="1103"/>
      <c r="U79" s="1103"/>
      <c r="V79" s="1103"/>
      <c r="W79" s="1103"/>
      <c r="X79" s="1103"/>
      <c r="Y79" s="1103"/>
      <c r="Z79" s="1103"/>
      <c r="AA79" s="1103"/>
      <c r="AB79" s="1103"/>
      <c r="AC79" s="1103"/>
      <c r="AD79" s="1103"/>
      <c r="AE79" s="1104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</row>
    <row r="80" spans="1:65">
      <c r="A80" s="1094" t="s">
        <v>839</v>
      </c>
      <c r="B80" s="1089"/>
      <c r="C80" s="1089"/>
      <c r="D80" s="1089"/>
      <c r="E80" s="1089"/>
      <c r="F80" s="1089"/>
      <c r="G80" s="1861" t="s">
        <v>280</v>
      </c>
      <c r="H80" s="1862"/>
      <c r="I80" s="1862"/>
      <c r="J80" s="1862"/>
      <c r="K80" s="1862"/>
      <c r="L80" s="1862"/>
      <c r="M80" s="1862"/>
      <c r="N80" s="1862"/>
      <c r="O80" s="1862"/>
      <c r="P80" s="1862"/>
      <c r="Q80" s="1862"/>
      <c r="R80" s="1862"/>
      <c r="S80" s="1862"/>
      <c r="T80" s="1862"/>
      <c r="U80" s="1862"/>
      <c r="V80" s="1862"/>
      <c r="W80" s="1862"/>
      <c r="X80" s="1862"/>
      <c r="Y80" s="1862"/>
      <c r="Z80" s="1862"/>
      <c r="AA80" s="1862"/>
      <c r="AB80" s="1862"/>
      <c r="AC80" s="1862"/>
      <c r="AD80" s="1862"/>
      <c r="AE80" s="1863"/>
    </row>
    <row r="81" spans="1:65">
      <c r="A81" s="1094" t="s">
        <v>840</v>
      </c>
      <c r="B81" s="1089"/>
      <c r="C81" s="1089"/>
      <c r="D81" s="1089"/>
      <c r="E81" s="1089"/>
      <c r="F81" s="1089"/>
      <c r="G81" s="1102" t="s">
        <v>841</v>
      </c>
      <c r="H81" s="1103"/>
      <c r="I81" s="1103"/>
      <c r="J81" s="1103"/>
      <c r="K81" s="1103"/>
      <c r="L81" s="1103"/>
      <c r="M81" s="1103"/>
      <c r="N81" s="1103"/>
      <c r="O81" s="1103"/>
      <c r="P81" s="1103"/>
      <c r="Q81" s="1103"/>
      <c r="R81" s="1103"/>
      <c r="S81" s="1103"/>
      <c r="T81" s="1103"/>
      <c r="U81" s="1103"/>
      <c r="V81" s="1103"/>
      <c r="W81" s="1103"/>
      <c r="X81" s="1103"/>
      <c r="Y81" s="1103"/>
      <c r="Z81" s="1103"/>
      <c r="AA81" s="1103"/>
      <c r="AB81" s="1103"/>
      <c r="AC81" s="1103"/>
      <c r="AD81" s="1103"/>
      <c r="AE81" s="1104"/>
    </row>
    <row r="82" spans="1:65" ht="19.5" customHeight="1">
      <c r="A82" s="1088"/>
      <c r="B82" s="1089"/>
      <c r="C82" s="1089"/>
      <c r="D82" s="1089"/>
      <c r="E82" s="1089"/>
      <c r="F82" s="1090"/>
      <c r="G82" s="1864"/>
      <c r="H82" s="1710"/>
      <c r="I82" s="1710"/>
      <c r="J82" s="1710"/>
      <c r="K82" s="1710"/>
      <c r="L82" s="1710"/>
      <c r="M82" s="1710"/>
      <c r="N82" s="1710"/>
      <c r="O82" s="1710"/>
      <c r="P82" s="1710"/>
      <c r="Q82" s="1710"/>
      <c r="R82" s="1710"/>
      <c r="S82" s="1710"/>
      <c r="T82" s="1710"/>
      <c r="U82" s="1710"/>
      <c r="V82" s="1710"/>
      <c r="W82" s="1710"/>
      <c r="X82" s="1710"/>
      <c r="Y82" s="1710"/>
      <c r="Z82" s="1710"/>
      <c r="AA82" s="1710"/>
      <c r="AB82" s="1710"/>
      <c r="AC82" s="1710"/>
      <c r="AD82" s="1710"/>
      <c r="AE82" s="1711"/>
    </row>
    <row r="83" spans="1:65">
      <c r="A83" s="1088"/>
      <c r="B83" s="1089"/>
      <c r="C83" s="1089"/>
      <c r="D83" s="1089"/>
      <c r="E83" s="1089"/>
      <c r="F83" s="1089"/>
      <c r="G83" s="118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19"/>
      <c r="AB83" s="119"/>
      <c r="AC83" s="119"/>
      <c r="AD83" s="119"/>
      <c r="AE83" s="120"/>
    </row>
    <row r="84" spans="1:65">
      <c r="A84" s="1088"/>
      <c r="B84" s="1089"/>
      <c r="C84" s="1089"/>
      <c r="D84" s="1089"/>
      <c r="E84" s="1089"/>
      <c r="F84" s="1089"/>
      <c r="G84" s="121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  <c r="AA84" s="122"/>
      <c r="AB84" s="122"/>
      <c r="AC84" s="122"/>
      <c r="AD84" s="122"/>
      <c r="AE84" s="123"/>
    </row>
    <row r="85" spans="1:6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</row>
    <row r="86" spans="1:65" s="52" customFormat="1"/>
    <row r="87" spans="1:65" s="52" customFormat="1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</row>
    <row r="88" spans="1:65" s="52" customFormat="1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</row>
    <row r="89" spans="1:65" s="52" customFormat="1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</row>
    <row r="90" spans="1:65" s="52" customFormat="1"/>
    <row r="91" spans="1:65" s="52" customFormat="1"/>
    <row r="92" spans="1:65" s="52" customFormat="1"/>
    <row r="93" spans="1:65" s="52" customFormat="1"/>
    <row r="94" spans="1:65" s="52" customFormat="1"/>
    <row r="95" spans="1:65" s="52" customFormat="1"/>
    <row r="96" spans="1:65" s="52" customFormat="1"/>
    <row r="97" s="52" customFormat="1"/>
    <row r="98" s="52" customFormat="1"/>
    <row r="99" s="52" customFormat="1"/>
    <row r="100" s="52" customFormat="1"/>
    <row r="101" s="52" customFormat="1"/>
    <row r="102" s="52" customFormat="1"/>
    <row r="103" s="52" customFormat="1"/>
    <row r="104" s="52" customFormat="1"/>
    <row r="105" s="52" customFormat="1"/>
    <row r="106" s="52" customFormat="1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</sheetData>
  <mergeCells count="215">
    <mergeCell ref="A47:A53"/>
    <mergeCell ref="A15:A21"/>
    <mergeCell ref="A23:A29"/>
    <mergeCell ref="A31:A37"/>
    <mergeCell ref="A39:A45"/>
    <mergeCell ref="A55:A61"/>
    <mergeCell ref="A63:A69"/>
    <mergeCell ref="A71:A77"/>
    <mergeCell ref="O55:O61"/>
    <mergeCell ref="O39:O45"/>
    <mergeCell ref="B15:B21"/>
    <mergeCell ref="C15:C21"/>
    <mergeCell ref="D15:D21"/>
    <mergeCell ref="E15:E21"/>
    <mergeCell ref="K31:K37"/>
    <mergeCell ref="L31:L37"/>
    <mergeCell ref="M31:M37"/>
    <mergeCell ref="G31:G37"/>
    <mergeCell ref="H31:H37"/>
    <mergeCell ref="H15:H21"/>
    <mergeCell ref="I15:I21"/>
    <mergeCell ref="J15:J21"/>
    <mergeCell ref="K15:K21"/>
    <mergeCell ref="L15:L21"/>
    <mergeCell ref="P39:P45"/>
    <mergeCell ref="Q39:Q45"/>
    <mergeCell ref="R39:R45"/>
    <mergeCell ref="S39:S45"/>
    <mergeCell ref="T39:T45"/>
    <mergeCell ref="U39:U45"/>
    <mergeCell ref="O47:O53"/>
    <mergeCell ref="P47:P53"/>
    <mergeCell ref="Q47:Q53"/>
    <mergeCell ref="R47:R53"/>
    <mergeCell ref="S47:S53"/>
    <mergeCell ref="T47:T53"/>
    <mergeCell ref="U47:U53"/>
    <mergeCell ref="T23:T29"/>
    <mergeCell ref="U23:U29"/>
    <mergeCell ref="O31:O37"/>
    <mergeCell ref="P31:P37"/>
    <mergeCell ref="Q31:Q37"/>
    <mergeCell ref="R31:R37"/>
    <mergeCell ref="S31:S37"/>
    <mergeCell ref="T31:T37"/>
    <mergeCell ref="U31:U37"/>
    <mergeCell ref="A5:A6"/>
    <mergeCell ref="O7:O13"/>
    <mergeCell ref="P7:P13"/>
    <mergeCell ref="Q7:Q13"/>
    <mergeCell ref="O5:T5"/>
    <mergeCell ref="A7:A13"/>
    <mergeCell ref="B7:B13"/>
    <mergeCell ref="C7:C13"/>
    <mergeCell ref="D7:D13"/>
    <mergeCell ref="E7:E13"/>
    <mergeCell ref="W5:W6"/>
    <mergeCell ref="F7:F13"/>
    <mergeCell ref="I7:I13"/>
    <mergeCell ref="B5:D6"/>
    <mergeCell ref="E5:F5"/>
    <mergeCell ref="R7:R13"/>
    <mergeCell ref="S7:S13"/>
    <mergeCell ref="T7:T13"/>
    <mergeCell ref="U7:U13"/>
    <mergeCell ref="H5:N5"/>
    <mergeCell ref="H7:H13"/>
    <mergeCell ref="N7:N13"/>
    <mergeCell ref="J7:J13"/>
    <mergeCell ref="K7:K13"/>
    <mergeCell ref="L7:L13"/>
    <mergeCell ref="M7:M13"/>
    <mergeCell ref="G7:G13"/>
    <mergeCell ref="V7:V13"/>
    <mergeCell ref="W15:W21"/>
    <mergeCell ref="B23:B29"/>
    <mergeCell ref="C23:C29"/>
    <mergeCell ref="D23:D29"/>
    <mergeCell ref="E23:E29"/>
    <mergeCell ref="F23:F29"/>
    <mergeCell ref="F15:F21"/>
    <mergeCell ref="O15:O21"/>
    <mergeCell ref="P15:P21"/>
    <mergeCell ref="Q15:Q21"/>
    <mergeCell ref="R15:R21"/>
    <mergeCell ref="S15:S21"/>
    <mergeCell ref="T15:T21"/>
    <mergeCell ref="U15:U21"/>
    <mergeCell ref="O23:O29"/>
    <mergeCell ref="P23:P29"/>
    <mergeCell ref="N15:N21"/>
    <mergeCell ref="H23:H29"/>
    <mergeCell ref="I23:I29"/>
    <mergeCell ref="J23:J29"/>
    <mergeCell ref="K23:K29"/>
    <mergeCell ref="Q23:Q29"/>
    <mergeCell ref="R23:R29"/>
    <mergeCell ref="S23:S29"/>
    <mergeCell ref="B31:B37"/>
    <mergeCell ref="C31:C37"/>
    <mergeCell ref="D31:D37"/>
    <mergeCell ref="E31:E37"/>
    <mergeCell ref="F31:F37"/>
    <mergeCell ref="I31:I37"/>
    <mergeCell ref="M39:M45"/>
    <mergeCell ref="M15:M21"/>
    <mergeCell ref="G15:G21"/>
    <mergeCell ref="J31:J37"/>
    <mergeCell ref="M23:M29"/>
    <mergeCell ref="G23:G29"/>
    <mergeCell ref="G39:G45"/>
    <mergeCell ref="B39:B45"/>
    <mergeCell ref="C39:C45"/>
    <mergeCell ref="D39:D45"/>
    <mergeCell ref="E39:E45"/>
    <mergeCell ref="F39:F45"/>
    <mergeCell ref="N47:N53"/>
    <mergeCell ref="P55:P61"/>
    <mergeCell ref="Q55:Q61"/>
    <mergeCell ref="R55:R61"/>
    <mergeCell ref="S55:S61"/>
    <mergeCell ref="T55:T61"/>
    <mergeCell ref="U55:U61"/>
    <mergeCell ref="O63:O69"/>
    <mergeCell ref="P63:P69"/>
    <mergeCell ref="Q63:Q69"/>
    <mergeCell ref="R63:R69"/>
    <mergeCell ref="S63:S69"/>
    <mergeCell ref="T63:T69"/>
    <mergeCell ref="U63:U69"/>
    <mergeCell ref="A84:F84"/>
    <mergeCell ref="M71:M77"/>
    <mergeCell ref="G71:G77"/>
    <mergeCell ref="A80:F80"/>
    <mergeCell ref="A81:F81"/>
    <mergeCell ref="H71:H77"/>
    <mergeCell ref="I71:I77"/>
    <mergeCell ref="J71:J77"/>
    <mergeCell ref="K71:K77"/>
    <mergeCell ref="B71:B77"/>
    <mergeCell ref="C71:C77"/>
    <mergeCell ref="D71:D77"/>
    <mergeCell ref="E71:E77"/>
    <mergeCell ref="F71:F77"/>
    <mergeCell ref="A82:F82"/>
    <mergeCell ref="A83:F83"/>
    <mergeCell ref="G80:AE80"/>
    <mergeCell ref="G81:AE81"/>
    <mergeCell ref="G82:AE82"/>
    <mergeCell ref="G79:AE79"/>
    <mergeCell ref="O71:O77"/>
    <mergeCell ref="P71:P77"/>
    <mergeCell ref="Q71:Q77"/>
    <mergeCell ref="R71:R77"/>
    <mergeCell ref="M47:M53"/>
    <mergeCell ref="B55:B61"/>
    <mergeCell ref="C55:C61"/>
    <mergeCell ref="D55:D61"/>
    <mergeCell ref="E55:E61"/>
    <mergeCell ref="F55:F61"/>
    <mergeCell ref="I47:I53"/>
    <mergeCell ref="J47:J53"/>
    <mergeCell ref="G47:G53"/>
    <mergeCell ref="H47:H53"/>
    <mergeCell ref="M55:M61"/>
    <mergeCell ref="G55:G61"/>
    <mergeCell ref="B47:B53"/>
    <mergeCell ref="C47:C53"/>
    <mergeCell ref="D47:D53"/>
    <mergeCell ref="E47:E53"/>
    <mergeCell ref="F47:F53"/>
    <mergeCell ref="U71:U77"/>
    <mergeCell ref="L71:L77"/>
    <mergeCell ref="N71:N77"/>
    <mergeCell ref="B63:B69"/>
    <mergeCell ref="C63:C69"/>
    <mergeCell ref="D63:D69"/>
    <mergeCell ref="E63:E69"/>
    <mergeCell ref="V71:V77"/>
    <mergeCell ref="A79:F79"/>
    <mergeCell ref="I63:I69"/>
    <mergeCell ref="L63:L69"/>
    <mergeCell ref="M63:M69"/>
    <mergeCell ref="G63:G69"/>
    <mergeCell ref="H63:H69"/>
    <mergeCell ref="N63:N69"/>
    <mergeCell ref="F63:F69"/>
    <mergeCell ref="S71:S77"/>
    <mergeCell ref="T71:T77"/>
    <mergeCell ref="J63:J69"/>
    <mergeCell ref="K63:K69"/>
    <mergeCell ref="V15:V21"/>
    <mergeCell ref="V23:V29"/>
    <mergeCell ref="V31:V37"/>
    <mergeCell ref="V39:V45"/>
    <mergeCell ref="V47:V53"/>
    <mergeCell ref="V55:V61"/>
    <mergeCell ref="V63:V69"/>
    <mergeCell ref="H55:H61"/>
    <mergeCell ref="I55:I61"/>
    <mergeCell ref="J55:J61"/>
    <mergeCell ref="K55:K61"/>
    <mergeCell ref="L55:L61"/>
    <mergeCell ref="N55:N61"/>
    <mergeCell ref="H39:H45"/>
    <mergeCell ref="I39:I45"/>
    <mergeCell ref="J39:J45"/>
    <mergeCell ref="K39:K45"/>
    <mergeCell ref="L39:L45"/>
    <mergeCell ref="N39:N45"/>
    <mergeCell ref="K47:K53"/>
    <mergeCell ref="L47:L53"/>
    <mergeCell ref="L23:L29"/>
    <mergeCell ref="N23:N29"/>
    <mergeCell ref="N31:N37"/>
  </mergeCells>
  <pageMargins left="0.7" right="0.7" top="0.75" bottom="0.75" header="0.3" footer="0.3"/>
  <pageSetup orientation="portrait" r:id="rId1"/>
  <headerFooter>
    <oddFooter>&amp;L&amp;1#&amp;"Calibri"&amp;10 Sensitivity: Internal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3809A-BF06-447B-BA78-E5AC094B62C9}">
  <dimension ref="A1:BU202"/>
  <sheetViews>
    <sheetView zoomScale="70" zoomScaleNormal="70" workbookViewId="0">
      <pane ySplit="6" topLeftCell="G7" activePane="bottomLeft" state="frozen"/>
      <selection pane="bottomLeft" activeCell="H2" sqref="H2"/>
    </sheetView>
  </sheetViews>
  <sheetFormatPr defaultRowHeight="15" customHeight="1"/>
  <cols>
    <col min="1" max="1" width="36.28515625" customWidth="1"/>
    <col min="2" max="2" width="3.7109375" customWidth="1"/>
    <col min="3" max="3" width="4.7109375" customWidth="1"/>
    <col min="4" max="4" width="3.7109375" customWidth="1"/>
    <col min="9" max="9" width="38.140625" customWidth="1"/>
    <col min="10" max="10" width="3.7109375" customWidth="1"/>
    <col min="11" max="11" width="4.7109375" customWidth="1"/>
    <col min="12" max="12" width="3.7109375" customWidth="1"/>
    <col min="15" max="18" width="14.140625" customWidth="1"/>
    <col min="19" max="19" width="14.140625" hidden="1" customWidth="1"/>
    <col min="20" max="21" width="14.140625" customWidth="1"/>
    <col min="22" max="22" width="14.140625" hidden="1" customWidth="1"/>
    <col min="23" max="28" width="14.140625" customWidth="1"/>
    <col min="29" max="30" width="20.5703125" customWidth="1"/>
    <col min="31" max="31" width="62.7109375" customWidth="1"/>
  </cols>
  <sheetData>
    <row r="1" spans="1:73" ht="13.9" customHeight="1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</row>
    <row r="2" spans="1:73" ht="24.75">
      <c r="A2" s="4" t="s">
        <v>148</v>
      </c>
      <c r="B2" s="3" t="s">
        <v>842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2"/>
      <c r="AG2" s="2"/>
      <c r="AH2" s="2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</row>
    <row r="3" spans="1:73" ht="61.5" customHeight="1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2"/>
      <c r="AG3" s="2"/>
      <c r="AH3" s="2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</row>
    <row r="4" spans="1:73" ht="24.75">
      <c r="A4" s="1122" t="s">
        <v>843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8"/>
      <c r="AF4" s="2"/>
      <c r="AG4" s="2"/>
      <c r="AH4" s="2"/>
    </row>
    <row r="5" spans="1:73" ht="25.5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759</v>
      </c>
      <c r="I5" s="1134" t="s">
        <v>339</v>
      </c>
      <c r="J5" s="1139" t="s">
        <v>152</v>
      </c>
      <c r="K5" s="1129"/>
      <c r="L5" s="1129"/>
      <c r="M5" s="1588" t="s">
        <v>811</v>
      </c>
      <c r="N5" s="1712"/>
      <c r="O5" s="269" t="s">
        <v>156</v>
      </c>
      <c r="P5" s="1144" t="s">
        <v>73</v>
      </c>
      <c r="Q5" s="1144"/>
      <c r="R5" s="1144"/>
      <c r="S5" s="1144"/>
      <c r="T5" s="1144"/>
      <c r="U5" s="1144"/>
      <c r="V5" s="1144"/>
      <c r="W5" s="1665" t="s">
        <v>812</v>
      </c>
      <c r="X5" s="1144"/>
      <c r="Y5" s="1144"/>
      <c r="Z5" s="1144"/>
      <c r="AA5" s="1144"/>
      <c r="AB5" s="1145"/>
      <c r="AC5" s="253" t="s">
        <v>813</v>
      </c>
      <c r="AD5" s="253" t="s">
        <v>814</v>
      </c>
      <c r="AE5" s="1117" t="s">
        <v>157</v>
      </c>
      <c r="AF5" s="18"/>
      <c r="AG5" s="18"/>
      <c r="AH5" s="18"/>
    </row>
    <row r="6" spans="1:73" ht="30.75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5"/>
      <c r="J6" s="1587"/>
      <c r="K6" s="1132"/>
      <c r="L6" s="1133"/>
      <c r="M6" s="235" t="s">
        <v>158</v>
      </c>
      <c r="N6" s="235" t="s">
        <v>159</v>
      </c>
      <c r="O6" s="235" t="s">
        <v>815</v>
      </c>
      <c r="P6" s="235" t="s">
        <v>816</v>
      </c>
      <c r="Q6" s="235" t="s">
        <v>817</v>
      </c>
      <c r="R6" s="235" t="s">
        <v>818</v>
      </c>
      <c r="S6" s="498" t="s">
        <v>819</v>
      </c>
      <c r="T6" s="235" t="s">
        <v>820</v>
      </c>
      <c r="U6" s="235" t="s">
        <v>821</v>
      </c>
      <c r="V6" s="493" t="s">
        <v>69</v>
      </c>
      <c r="W6" s="274" t="s">
        <v>822</v>
      </c>
      <c r="X6" s="270" t="s">
        <v>823</v>
      </c>
      <c r="Y6" s="270" t="s">
        <v>824</v>
      </c>
      <c r="Z6" s="270" t="s">
        <v>825</v>
      </c>
      <c r="AA6" s="270" t="s">
        <v>826</v>
      </c>
      <c r="AB6" s="275" t="s">
        <v>827</v>
      </c>
      <c r="AC6" s="273" t="s">
        <v>828</v>
      </c>
      <c r="AD6" s="348" t="s">
        <v>71</v>
      </c>
      <c r="AE6" s="1874"/>
      <c r="AF6" s="2"/>
      <c r="AG6" s="2"/>
      <c r="AH6" s="2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</row>
    <row r="7" spans="1:73" ht="15" customHeight="1">
      <c r="A7" s="447" t="s">
        <v>371</v>
      </c>
      <c r="B7" s="73" t="s">
        <v>168</v>
      </c>
      <c r="C7" s="68">
        <v>422</v>
      </c>
      <c r="D7" s="75" t="s">
        <v>169</v>
      </c>
      <c r="E7" s="71" t="s">
        <v>170</v>
      </c>
      <c r="F7" s="70">
        <v>45438</v>
      </c>
      <c r="G7" s="71">
        <f t="shared" ref="G7:G13" si="0">F7+1</f>
        <v>45439</v>
      </c>
      <c r="H7" s="70">
        <f>F7+4</f>
        <v>45442</v>
      </c>
      <c r="I7" s="1496" t="s">
        <v>829</v>
      </c>
      <c r="J7" s="1695" t="s">
        <v>830</v>
      </c>
      <c r="K7" s="1695">
        <v>421</v>
      </c>
      <c r="L7" s="1697" t="s">
        <v>173</v>
      </c>
      <c r="M7" s="1856">
        <v>45448</v>
      </c>
      <c r="N7" s="1856">
        <f>M7+1</f>
        <v>45449</v>
      </c>
      <c r="O7" s="1856">
        <f>SUM(N7+18)</f>
        <v>45467</v>
      </c>
      <c r="P7" s="1856">
        <f>SUM(N7+43)</f>
        <v>45492</v>
      </c>
      <c r="Q7" s="1856">
        <f>SUM(N7+33)</f>
        <v>45482</v>
      </c>
      <c r="R7" s="1856">
        <f>SUM(N7+49)</f>
        <v>45498</v>
      </c>
      <c r="S7" s="1596">
        <f>SUM(N7+42)</f>
        <v>45491</v>
      </c>
      <c r="T7" s="1856">
        <f>SUM(N7+41)</f>
        <v>45490</v>
      </c>
      <c r="U7" s="1856">
        <f>SUM(N7+35)</f>
        <v>45484</v>
      </c>
      <c r="V7" s="1596">
        <f>SUM(N7+62)</f>
        <v>45511</v>
      </c>
      <c r="W7" s="1857">
        <f>SUM(P7+12)</f>
        <v>45504</v>
      </c>
      <c r="X7" s="1857">
        <f t="shared" ref="X7:AB7" si="1">SUM(W7+7)</f>
        <v>45511</v>
      </c>
      <c r="Y7" s="1857">
        <f t="shared" si="1"/>
        <v>45518</v>
      </c>
      <c r="Z7" s="1857">
        <f t="shared" si="1"/>
        <v>45525</v>
      </c>
      <c r="AA7" s="1857">
        <f t="shared" si="1"/>
        <v>45532</v>
      </c>
      <c r="AB7" s="1857">
        <f t="shared" si="1"/>
        <v>45539</v>
      </c>
      <c r="AC7" s="1856">
        <f>SUM(N7,47)</f>
        <v>45496</v>
      </c>
      <c r="AD7" s="1857">
        <f>SUM(S7+2)</f>
        <v>45493</v>
      </c>
      <c r="AE7" s="266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</row>
    <row r="8" spans="1:73" s="364" customFormat="1" ht="15" customHeight="1">
      <c r="A8" s="448" t="s">
        <v>371</v>
      </c>
      <c r="B8" s="82" t="s">
        <v>168</v>
      </c>
      <c r="C8" s="76">
        <v>422</v>
      </c>
      <c r="D8" s="83" t="s">
        <v>169</v>
      </c>
      <c r="E8" s="77" t="s">
        <v>176</v>
      </c>
      <c r="F8" s="78">
        <v>45441</v>
      </c>
      <c r="G8" s="79">
        <f t="shared" si="0"/>
        <v>45442</v>
      </c>
      <c r="H8" s="78">
        <f>F8+1</f>
        <v>45442</v>
      </c>
      <c r="I8" s="1497"/>
      <c r="J8" s="1515"/>
      <c r="K8" s="1515"/>
      <c r="L8" s="1518"/>
      <c r="M8" s="1857"/>
      <c r="N8" s="1857"/>
      <c r="O8" s="1857"/>
      <c r="P8" s="1857"/>
      <c r="Q8" s="1857"/>
      <c r="R8" s="1857"/>
      <c r="S8" s="1371"/>
      <c r="T8" s="1857"/>
      <c r="U8" s="1857"/>
      <c r="V8" s="1371"/>
      <c r="W8" s="1857"/>
      <c r="X8" s="1857"/>
      <c r="Y8" s="1857"/>
      <c r="Z8" s="1857"/>
      <c r="AA8" s="1857"/>
      <c r="AB8" s="1857"/>
      <c r="AC8" s="1857"/>
      <c r="AD8" s="1857"/>
      <c r="AE8" s="388"/>
      <c r="AF8" s="363"/>
      <c r="AG8" s="363"/>
      <c r="AH8" s="363"/>
      <c r="AI8" s="363"/>
      <c r="AJ8" s="363"/>
      <c r="AK8" s="363"/>
      <c r="AL8" s="363"/>
      <c r="AM8" s="363"/>
      <c r="AN8" s="363"/>
      <c r="AO8" s="363"/>
      <c r="AP8" s="363"/>
      <c r="AQ8" s="363"/>
      <c r="AR8" s="363"/>
      <c r="AS8" s="363"/>
      <c r="AT8" s="363"/>
      <c r="AU8" s="363"/>
      <c r="AV8" s="363"/>
      <c r="AW8" s="363"/>
      <c r="AX8" s="363"/>
      <c r="AY8" s="363"/>
      <c r="AZ8" s="363"/>
      <c r="BA8" s="363"/>
      <c r="BB8" s="363"/>
      <c r="BC8" s="363"/>
      <c r="BD8" s="363"/>
      <c r="BE8" s="363"/>
      <c r="BF8" s="363"/>
      <c r="BG8" s="363"/>
      <c r="BH8" s="363"/>
      <c r="BI8" s="363"/>
      <c r="BJ8" s="363"/>
      <c r="BK8" s="363"/>
      <c r="BL8" s="363"/>
      <c r="BM8" s="363"/>
      <c r="BN8" s="363"/>
      <c r="BO8" s="363"/>
      <c r="BP8" s="363"/>
      <c r="BQ8" s="363"/>
      <c r="BR8" s="363"/>
      <c r="BS8" s="363"/>
      <c r="BT8" s="363"/>
      <c r="BU8" s="363"/>
    </row>
    <row r="9" spans="1:73" ht="15" customHeight="1">
      <c r="A9" s="449" t="s">
        <v>196</v>
      </c>
      <c r="B9" s="456" t="s">
        <v>178</v>
      </c>
      <c r="C9" s="254">
        <v>419</v>
      </c>
      <c r="D9" s="280" t="s">
        <v>179</v>
      </c>
      <c r="E9" s="457" t="s">
        <v>180</v>
      </c>
      <c r="F9" s="255">
        <v>45438</v>
      </c>
      <c r="G9" s="458">
        <f t="shared" si="0"/>
        <v>45439</v>
      </c>
      <c r="H9" s="255">
        <f>F9+4</f>
        <v>45442</v>
      </c>
      <c r="I9" s="1497"/>
      <c r="J9" s="1515"/>
      <c r="K9" s="1515"/>
      <c r="L9" s="1518"/>
      <c r="M9" s="1857"/>
      <c r="N9" s="1857"/>
      <c r="O9" s="1857"/>
      <c r="P9" s="1857"/>
      <c r="Q9" s="1857"/>
      <c r="R9" s="1857"/>
      <c r="S9" s="1371"/>
      <c r="T9" s="1857"/>
      <c r="U9" s="1857"/>
      <c r="V9" s="1371"/>
      <c r="W9" s="1857"/>
      <c r="X9" s="1857"/>
      <c r="Y9" s="1857"/>
      <c r="Z9" s="1857"/>
      <c r="AA9" s="1857"/>
      <c r="AB9" s="1857"/>
      <c r="AC9" s="1857"/>
      <c r="AD9" s="1857"/>
      <c r="AE9" s="264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</row>
    <row r="10" spans="1:73" s="377" customFormat="1" ht="14.25" customHeight="1">
      <c r="A10" s="694" t="s">
        <v>737</v>
      </c>
      <c r="B10" s="370" t="s">
        <v>182</v>
      </c>
      <c r="C10" s="370">
        <v>420</v>
      </c>
      <c r="D10" s="371" t="s">
        <v>179</v>
      </c>
      <c r="E10" s="372" t="s">
        <v>180</v>
      </c>
      <c r="F10" s="373">
        <v>45439</v>
      </c>
      <c r="G10" s="374">
        <f t="shared" si="0"/>
        <v>45440</v>
      </c>
      <c r="H10" s="373">
        <f>F10+2</f>
        <v>45441</v>
      </c>
      <c r="I10" s="1497"/>
      <c r="J10" s="1515"/>
      <c r="K10" s="1515"/>
      <c r="L10" s="1518"/>
      <c r="M10" s="1857"/>
      <c r="N10" s="1857"/>
      <c r="O10" s="1857"/>
      <c r="P10" s="1857"/>
      <c r="Q10" s="1857"/>
      <c r="R10" s="1857"/>
      <c r="S10" s="1371"/>
      <c r="T10" s="1857"/>
      <c r="U10" s="1857"/>
      <c r="V10" s="1371"/>
      <c r="W10" s="1857"/>
      <c r="X10" s="1857"/>
      <c r="Y10" s="1857"/>
      <c r="Z10" s="1857"/>
      <c r="AA10" s="1857"/>
      <c r="AB10" s="1857"/>
      <c r="AC10" s="1857"/>
      <c r="AD10" s="1857"/>
      <c r="AE10" s="375"/>
      <c r="AF10" s="376"/>
      <c r="AG10" s="376"/>
      <c r="AH10" s="376"/>
      <c r="AI10" s="376"/>
      <c r="AJ10" s="376"/>
      <c r="AK10" s="376"/>
      <c r="AL10" s="376"/>
      <c r="AM10" s="376"/>
      <c r="AN10" s="376"/>
      <c r="AO10" s="376"/>
      <c r="AP10" s="376"/>
      <c r="AQ10" s="376"/>
      <c r="AR10" s="376"/>
      <c r="AS10" s="376"/>
      <c r="AT10" s="376"/>
      <c r="AU10" s="376"/>
      <c r="AV10" s="376"/>
      <c r="AW10" s="376"/>
      <c r="AX10" s="376"/>
      <c r="AY10" s="376"/>
      <c r="AZ10" s="376"/>
      <c r="BA10" s="376"/>
      <c r="BB10" s="376"/>
      <c r="BC10" s="376"/>
      <c r="BD10" s="376"/>
      <c r="BE10" s="376"/>
      <c r="BF10" s="376"/>
      <c r="BG10" s="376"/>
      <c r="BH10" s="376"/>
      <c r="BI10" s="376"/>
      <c r="BJ10" s="376"/>
      <c r="BK10" s="376"/>
      <c r="BL10" s="376"/>
      <c r="BM10" s="376"/>
      <c r="BN10" s="376"/>
      <c r="BO10" s="376"/>
      <c r="BP10" s="376"/>
      <c r="BQ10" s="376"/>
      <c r="BR10" s="376"/>
      <c r="BS10" s="376"/>
      <c r="BT10" s="376"/>
      <c r="BU10" s="376"/>
    </row>
    <row r="11" spans="1:73" ht="15" customHeight="1">
      <c r="A11" s="449" t="s">
        <v>738</v>
      </c>
      <c r="B11" s="85" t="s">
        <v>184</v>
      </c>
      <c r="C11" s="86">
        <v>422</v>
      </c>
      <c r="D11" s="87" t="s">
        <v>169</v>
      </c>
      <c r="E11" s="88" t="s">
        <v>180</v>
      </c>
      <c r="F11" s="89">
        <v>45443</v>
      </c>
      <c r="G11" s="90">
        <f t="shared" si="0"/>
        <v>45444</v>
      </c>
      <c r="H11" s="89">
        <f>F11+2</f>
        <v>45445</v>
      </c>
      <c r="I11" s="1497"/>
      <c r="J11" s="1515"/>
      <c r="K11" s="1515"/>
      <c r="L11" s="1518"/>
      <c r="M11" s="1857"/>
      <c r="N11" s="1857"/>
      <c r="O11" s="1857"/>
      <c r="P11" s="1857"/>
      <c r="Q11" s="1857"/>
      <c r="R11" s="1857"/>
      <c r="S11" s="1371"/>
      <c r="T11" s="1857"/>
      <c r="U11" s="1857"/>
      <c r="V11" s="1371"/>
      <c r="W11" s="1857"/>
      <c r="X11" s="1857"/>
      <c r="Y11" s="1857"/>
      <c r="Z11" s="1857"/>
      <c r="AA11" s="1857"/>
      <c r="AB11" s="1857"/>
      <c r="AC11" s="1857"/>
      <c r="AD11" s="1857"/>
      <c r="AE11" s="264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</row>
    <row r="12" spans="1:73" s="355" customFormat="1" ht="15.75" customHeight="1">
      <c r="A12" s="450" t="s">
        <v>185</v>
      </c>
      <c r="B12" s="337" t="s">
        <v>186</v>
      </c>
      <c r="C12" s="332">
        <v>422</v>
      </c>
      <c r="D12" s="338" t="s">
        <v>169</v>
      </c>
      <c r="E12" s="333" t="s">
        <v>187</v>
      </c>
      <c r="F12" s="334">
        <v>45439</v>
      </c>
      <c r="G12" s="335">
        <f t="shared" si="0"/>
        <v>45440</v>
      </c>
      <c r="H12" s="334">
        <f>F12+1</f>
        <v>45440</v>
      </c>
      <c r="I12" s="1497"/>
      <c r="J12" s="1515"/>
      <c r="K12" s="1515"/>
      <c r="L12" s="1518"/>
      <c r="M12" s="1857"/>
      <c r="N12" s="1857"/>
      <c r="O12" s="1857"/>
      <c r="P12" s="1857"/>
      <c r="Q12" s="1857"/>
      <c r="R12" s="1857"/>
      <c r="S12" s="1371"/>
      <c r="T12" s="1857"/>
      <c r="U12" s="1857"/>
      <c r="V12" s="1371"/>
      <c r="W12" s="1857"/>
      <c r="X12" s="1857"/>
      <c r="Y12" s="1857"/>
      <c r="Z12" s="1857"/>
      <c r="AA12" s="1857"/>
      <c r="AB12" s="1857"/>
      <c r="AC12" s="1857"/>
      <c r="AD12" s="1857"/>
      <c r="AE12" s="365"/>
      <c r="AF12" s="362"/>
      <c r="AG12" s="362"/>
      <c r="AH12" s="362"/>
      <c r="AI12" s="362"/>
      <c r="AJ12" s="362"/>
      <c r="AK12" s="362"/>
      <c r="AL12" s="362"/>
      <c r="AM12" s="362"/>
      <c r="AN12" s="362"/>
      <c r="AO12" s="362"/>
      <c r="AP12" s="362"/>
      <c r="AQ12" s="362"/>
      <c r="AR12" s="362"/>
      <c r="AS12" s="362"/>
      <c r="AT12" s="362"/>
      <c r="AU12" s="362"/>
      <c r="AV12" s="362"/>
      <c r="AW12" s="362"/>
      <c r="AX12" s="362"/>
      <c r="AY12" s="362"/>
      <c r="AZ12" s="362"/>
      <c r="BA12" s="362"/>
      <c r="BB12" s="362"/>
      <c r="BC12" s="362"/>
      <c r="BD12" s="362"/>
      <c r="BE12" s="362"/>
      <c r="BF12" s="362"/>
      <c r="BG12" s="362"/>
      <c r="BH12" s="362"/>
      <c r="BI12" s="362"/>
      <c r="BJ12" s="362"/>
      <c r="BK12" s="362"/>
      <c r="BL12" s="362"/>
      <c r="BM12" s="362"/>
      <c r="BN12" s="362"/>
      <c r="BO12" s="362"/>
      <c r="BP12" s="362"/>
      <c r="BQ12" s="362"/>
      <c r="BR12" s="362"/>
      <c r="BS12" s="362"/>
      <c r="BT12" s="362"/>
      <c r="BU12" s="362"/>
    </row>
    <row r="13" spans="1:73" s="355" customFormat="1" ht="15.75" customHeight="1">
      <c r="A13" s="451" t="s">
        <v>196</v>
      </c>
      <c r="B13" s="332" t="s">
        <v>178</v>
      </c>
      <c r="C13" s="332">
        <v>419</v>
      </c>
      <c r="D13" s="338" t="s">
        <v>179</v>
      </c>
      <c r="E13" s="479" t="s">
        <v>187</v>
      </c>
      <c r="F13" s="480">
        <v>45441</v>
      </c>
      <c r="G13" s="481">
        <f t="shared" si="0"/>
        <v>45442</v>
      </c>
      <c r="H13" s="480">
        <f>F13+1</f>
        <v>45442</v>
      </c>
      <c r="I13" s="1498"/>
      <c r="J13" s="1696"/>
      <c r="K13" s="1696"/>
      <c r="L13" s="1698"/>
      <c r="M13" s="1858"/>
      <c r="N13" s="1859"/>
      <c r="O13" s="1859"/>
      <c r="P13" s="1859"/>
      <c r="Q13" s="1859"/>
      <c r="R13" s="1859"/>
      <c r="S13" s="1597"/>
      <c r="T13" s="1859"/>
      <c r="U13" s="1859"/>
      <c r="V13" s="1597"/>
      <c r="W13" s="1859"/>
      <c r="X13" s="1859"/>
      <c r="Y13" s="1859"/>
      <c r="Z13" s="1859"/>
      <c r="AA13" s="1859"/>
      <c r="AB13" s="1859"/>
      <c r="AC13" s="1859"/>
      <c r="AD13" s="1859"/>
      <c r="AE13" s="366"/>
      <c r="AF13" s="362"/>
      <c r="AG13" s="362"/>
      <c r="AH13" s="362"/>
      <c r="AI13" s="362"/>
      <c r="AJ13" s="362"/>
      <c r="AK13" s="362"/>
      <c r="AL13" s="362"/>
      <c r="AM13" s="362"/>
      <c r="AN13" s="362"/>
      <c r="AO13" s="362"/>
      <c r="AP13" s="362"/>
      <c r="AQ13" s="362"/>
      <c r="AR13" s="362"/>
      <c r="AS13" s="362"/>
      <c r="AT13" s="362"/>
      <c r="AU13" s="362"/>
      <c r="AV13" s="362"/>
      <c r="AW13" s="362"/>
      <c r="AX13" s="362"/>
      <c r="AY13" s="362"/>
      <c r="AZ13" s="362"/>
      <c r="BA13" s="362"/>
      <c r="BB13" s="362"/>
      <c r="BC13" s="362"/>
      <c r="BD13" s="362"/>
      <c r="BE13" s="362"/>
      <c r="BF13" s="362"/>
      <c r="BG13" s="362"/>
      <c r="BH13" s="362"/>
      <c r="BI13" s="362"/>
      <c r="BJ13" s="362"/>
      <c r="BK13" s="362"/>
      <c r="BL13" s="362"/>
      <c r="BM13" s="362"/>
      <c r="BN13" s="362"/>
      <c r="BO13" s="362"/>
      <c r="BP13" s="362"/>
      <c r="BQ13" s="362"/>
      <c r="BR13" s="362"/>
      <c r="BS13" s="362"/>
      <c r="BT13" s="362"/>
      <c r="BU13" s="362"/>
    </row>
    <row r="14" spans="1:73" ht="11.25" customHeight="1">
      <c r="A14" s="62"/>
      <c r="B14" s="39"/>
      <c r="C14" s="39"/>
      <c r="D14" s="40"/>
      <c r="E14" s="40"/>
      <c r="F14" s="39"/>
      <c r="G14" s="39"/>
      <c r="H14" s="39"/>
      <c r="I14" s="416"/>
      <c r="J14" s="416"/>
      <c r="K14" s="446"/>
      <c r="L14" s="445"/>
      <c r="M14" s="441"/>
      <c r="N14" s="64"/>
      <c r="O14" s="64"/>
      <c r="P14" s="64"/>
      <c r="Q14" s="64"/>
      <c r="R14" s="64"/>
      <c r="S14" s="4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1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</row>
    <row r="15" spans="1:73" ht="13.5" customHeight="1">
      <c r="A15" s="561" t="s">
        <v>175</v>
      </c>
      <c r="B15" s="73" t="s">
        <v>168</v>
      </c>
      <c r="C15" s="68">
        <f>C7+1</f>
        <v>423</v>
      </c>
      <c r="D15" s="75" t="s">
        <v>169</v>
      </c>
      <c r="E15" s="69" t="s">
        <v>170</v>
      </c>
      <c r="F15" s="70">
        <f>F7+7</f>
        <v>45445</v>
      </c>
      <c r="G15" s="71">
        <f t="shared" ref="G15:G21" si="2">F15+1</f>
        <v>45446</v>
      </c>
      <c r="H15" s="70">
        <f>F15+4</f>
        <v>45449</v>
      </c>
      <c r="I15" s="1425" t="s">
        <v>831</v>
      </c>
      <c r="J15" s="1695" t="s">
        <v>830</v>
      </c>
      <c r="K15" s="1695">
        <f>SUM(K7+1)</f>
        <v>422</v>
      </c>
      <c r="L15" s="1697" t="s">
        <v>173</v>
      </c>
      <c r="M15" s="1376">
        <f>SUM(M7+7)</f>
        <v>45455</v>
      </c>
      <c r="N15" s="1604">
        <f>M15+1</f>
        <v>45456</v>
      </c>
      <c r="O15" s="1604">
        <f>SUM(N15+18)</f>
        <v>45474</v>
      </c>
      <c r="P15" s="1604">
        <f>SUM(N15+43)</f>
        <v>45499</v>
      </c>
      <c r="Q15" s="1604">
        <f>SUM(N15+33)</f>
        <v>45489</v>
      </c>
      <c r="R15" s="1604">
        <f>SUM(N15+49)</f>
        <v>45505</v>
      </c>
      <c r="S15" s="1596">
        <f>SUM(N15+42)</f>
        <v>45498</v>
      </c>
      <c r="T15" s="1604">
        <f>SUM(N15+41)</f>
        <v>45497</v>
      </c>
      <c r="U15" s="1604">
        <f>SUM(N15+35)</f>
        <v>45491</v>
      </c>
      <c r="V15" s="1596">
        <f>SUM(N15+62)</f>
        <v>45518</v>
      </c>
      <c r="W15" s="1604">
        <f>SUM(P15+12)</f>
        <v>45511</v>
      </c>
      <c r="X15" s="1604">
        <f t="shared" ref="X15:AB15" si="3">SUM(W15+7)</f>
        <v>45518</v>
      </c>
      <c r="Y15" s="1604">
        <f t="shared" si="3"/>
        <v>45525</v>
      </c>
      <c r="Z15" s="1604">
        <f t="shared" si="3"/>
        <v>45532</v>
      </c>
      <c r="AA15" s="1604">
        <f t="shared" si="3"/>
        <v>45539</v>
      </c>
      <c r="AB15" s="1604">
        <f t="shared" si="3"/>
        <v>45546</v>
      </c>
      <c r="AC15" s="1604">
        <f>SUM(N15,47)</f>
        <v>45503</v>
      </c>
      <c r="AD15" s="1371">
        <f>SUM(S15+2)</f>
        <v>45500</v>
      </c>
      <c r="AE15" s="1881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</row>
    <row r="16" spans="1:73" s="364" customFormat="1" ht="15" customHeight="1">
      <c r="A16" s="585" t="s">
        <v>175</v>
      </c>
      <c r="B16" s="82" t="s">
        <v>168</v>
      </c>
      <c r="C16" s="76">
        <f>C8+1</f>
        <v>423</v>
      </c>
      <c r="D16" s="83" t="s">
        <v>169</v>
      </c>
      <c r="E16" s="77" t="s">
        <v>176</v>
      </c>
      <c r="F16" s="78">
        <f>F8+7</f>
        <v>45448</v>
      </c>
      <c r="G16" s="79">
        <f t="shared" si="2"/>
        <v>45449</v>
      </c>
      <c r="H16" s="78">
        <f>F16+1</f>
        <v>45449</v>
      </c>
      <c r="I16" s="1497"/>
      <c r="J16" s="1515"/>
      <c r="K16" s="1515"/>
      <c r="L16" s="1518"/>
      <c r="M16" s="1376"/>
      <c r="N16" s="1376"/>
      <c r="O16" s="1376"/>
      <c r="P16" s="1376"/>
      <c r="Q16" s="1376"/>
      <c r="R16" s="1376"/>
      <c r="S16" s="1371"/>
      <c r="T16" s="1376"/>
      <c r="U16" s="1376"/>
      <c r="V16" s="1371"/>
      <c r="W16" s="1376"/>
      <c r="X16" s="1376"/>
      <c r="Y16" s="1376"/>
      <c r="Z16" s="1376"/>
      <c r="AA16" s="1376"/>
      <c r="AB16" s="1376"/>
      <c r="AC16" s="1376"/>
      <c r="AD16" s="1371"/>
      <c r="AE16" s="1882"/>
      <c r="AF16" s="363"/>
      <c r="AG16" s="363"/>
      <c r="AH16" s="363"/>
      <c r="AI16" s="363"/>
      <c r="AJ16" s="363"/>
      <c r="AK16" s="363"/>
      <c r="AL16" s="363"/>
      <c r="AM16" s="363"/>
      <c r="AN16" s="363"/>
      <c r="AO16" s="363"/>
      <c r="AP16" s="363"/>
      <c r="AQ16" s="363"/>
      <c r="AR16" s="363"/>
      <c r="AS16" s="363"/>
      <c r="AT16" s="363"/>
      <c r="AU16" s="363"/>
      <c r="AV16" s="363"/>
      <c r="AW16" s="363"/>
      <c r="AX16" s="363"/>
      <c r="AY16" s="363"/>
      <c r="AZ16" s="363"/>
      <c r="BA16" s="363"/>
      <c r="BB16" s="363"/>
      <c r="BC16" s="363"/>
      <c r="BD16" s="363"/>
      <c r="BE16" s="363"/>
      <c r="BF16" s="363"/>
      <c r="BG16" s="363"/>
      <c r="BH16" s="363"/>
      <c r="BI16" s="363"/>
      <c r="BJ16" s="363"/>
      <c r="BK16" s="363"/>
      <c r="BL16" s="363"/>
      <c r="BM16" s="363"/>
      <c r="BN16" s="363"/>
      <c r="BO16" s="363"/>
      <c r="BP16" s="363"/>
      <c r="BQ16" s="363"/>
      <c r="BR16" s="363"/>
      <c r="BS16" s="363"/>
      <c r="BT16" s="363"/>
      <c r="BU16" s="363"/>
    </row>
    <row r="17" spans="1:73" ht="15" customHeight="1">
      <c r="A17" s="555" t="s">
        <v>228</v>
      </c>
      <c r="B17" s="85" t="s">
        <v>178</v>
      </c>
      <c r="C17" s="86">
        <f>C9+1</f>
        <v>420</v>
      </c>
      <c r="D17" s="87" t="s">
        <v>179</v>
      </c>
      <c r="E17" s="88" t="s">
        <v>180</v>
      </c>
      <c r="F17" s="89">
        <f>F9+7</f>
        <v>45445</v>
      </c>
      <c r="G17" s="90">
        <f t="shared" si="2"/>
        <v>45446</v>
      </c>
      <c r="H17" s="89">
        <f>F17+4</f>
        <v>45449</v>
      </c>
      <c r="I17" s="1497"/>
      <c r="J17" s="1515"/>
      <c r="K17" s="1515"/>
      <c r="L17" s="1518"/>
      <c r="M17" s="1376"/>
      <c r="N17" s="1376"/>
      <c r="O17" s="1376"/>
      <c r="P17" s="1376"/>
      <c r="Q17" s="1376"/>
      <c r="R17" s="1376"/>
      <c r="S17" s="1371"/>
      <c r="T17" s="1376"/>
      <c r="U17" s="1376"/>
      <c r="V17" s="1371"/>
      <c r="W17" s="1376"/>
      <c r="X17" s="1376"/>
      <c r="Y17" s="1376"/>
      <c r="Z17" s="1376"/>
      <c r="AA17" s="1376"/>
      <c r="AB17" s="1376"/>
      <c r="AC17" s="1376"/>
      <c r="AD17" s="1371"/>
      <c r="AE17" s="188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</row>
    <row r="18" spans="1:73" s="377" customFormat="1" ht="15" customHeight="1">
      <c r="A18" s="494" t="s">
        <v>570</v>
      </c>
      <c r="B18" s="370" t="s">
        <v>182</v>
      </c>
      <c r="C18" s="370">
        <f>C10+1</f>
        <v>421</v>
      </c>
      <c r="D18" s="371" t="s">
        <v>179</v>
      </c>
      <c r="E18" s="372" t="s">
        <v>180</v>
      </c>
      <c r="F18" s="373">
        <f>F10+7</f>
        <v>45446</v>
      </c>
      <c r="G18" s="374">
        <f t="shared" si="2"/>
        <v>45447</v>
      </c>
      <c r="H18" s="373">
        <f>F18+2</f>
        <v>45448</v>
      </c>
      <c r="I18" s="1497"/>
      <c r="J18" s="1515"/>
      <c r="K18" s="1515"/>
      <c r="L18" s="1518"/>
      <c r="M18" s="1376"/>
      <c r="N18" s="1376"/>
      <c r="O18" s="1376"/>
      <c r="P18" s="1376"/>
      <c r="Q18" s="1376"/>
      <c r="R18" s="1376"/>
      <c r="S18" s="1371"/>
      <c r="T18" s="1376"/>
      <c r="U18" s="1376"/>
      <c r="V18" s="1371"/>
      <c r="W18" s="1376"/>
      <c r="X18" s="1376"/>
      <c r="Y18" s="1376"/>
      <c r="Z18" s="1376"/>
      <c r="AA18" s="1376"/>
      <c r="AB18" s="1376"/>
      <c r="AC18" s="1376"/>
      <c r="AD18" s="1371"/>
      <c r="AE18" s="1882"/>
      <c r="AF18" s="376"/>
      <c r="AG18" s="376"/>
      <c r="AH18" s="376"/>
      <c r="AI18" s="376"/>
      <c r="AJ18" s="376"/>
      <c r="AK18" s="376"/>
      <c r="AL18" s="376"/>
      <c r="AM18" s="376"/>
      <c r="AN18" s="376"/>
      <c r="AO18" s="376"/>
      <c r="AP18" s="376"/>
      <c r="AQ18" s="376"/>
      <c r="AR18" s="376"/>
      <c r="AS18" s="376"/>
      <c r="AT18" s="376"/>
      <c r="AU18" s="376"/>
      <c r="AV18" s="376"/>
      <c r="AW18" s="376"/>
      <c r="AX18" s="376"/>
      <c r="AY18" s="376"/>
      <c r="AZ18" s="376"/>
      <c r="BA18" s="376"/>
      <c r="BB18" s="376"/>
      <c r="BC18" s="376"/>
      <c r="BD18" s="376"/>
      <c r="BE18" s="376"/>
      <c r="BF18" s="376"/>
      <c r="BG18" s="376"/>
      <c r="BH18" s="376"/>
      <c r="BI18" s="376"/>
      <c r="BJ18" s="376"/>
      <c r="BK18" s="376"/>
      <c r="BL18" s="376"/>
      <c r="BM18" s="376"/>
      <c r="BN18" s="376"/>
      <c r="BO18" s="376"/>
      <c r="BP18" s="376"/>
      <c r="BQ18" s="376"/>
      <c r="BR18" s="376"/>
      <c r="BS18" s="376"/>
      <c r="BT18" s="376"/>
      <c r="BU18" s="376"/>
    </row>
    <row r="19" spans="1:73" ht="15" customHeight="1">
      <c r="A19" s="555" t="s">
        <v>740</v>
      </c>
      <c r="B19" s="337" t="s">
        <v>184</v>
      </c>
      <c r="C19" s="332">
        <f>C11+1</f>
        <v>423</v>
      </c>
      <c r="D19" s="338" t="s">
        <v>169</v>
      </c>
      <c r="E19" s="333" t="s">
        <v>180</v>
      </c>
      <c r="F19" s="334">
        <f>F11+7</f>
        <v>45450</v>
      </c>
      <c r="G19" s="335">
        <f t="shared" si="2"/>
        <v>45451</v>
      </c>
      <c r="H19" s="334">
        <f>F19+2</f>
        <v>45452</v>
      </c>
      <c r="I19" s="1497"/>
      <c r="J19" s="1515"/>
      <c r="K19" s="1515"/>
      <c r="L19" s="1518"/>
      <c r="M19" s="1376"/>
      <c r="N19" s="1376"/>
      <c r="O19" s="1376"/>
      <c r="P19" s="1376"/>
      <c r="Q19" s="1376"/>
      <c r="R19" s="1376"/>
      <c r="S19" s="1371"/>
      <c r="T19" s="1376"/>
      <c r="U19" s="1376"/>
      <c r="V19" s="1371"/>
      <c r="W19" s="1376"/>
      <c r="X19" s="1376"/>
      <c r="Y19" s="1376"/>
      <c r="Z19" s="1376"/>
      <c r="AA19" s="1376"/>
      <c r="AB19" s="1376"/>
      <c r="AC19" s="1376"/>
      <c r="AD19" s="1371"/>
      <c r="AE19" s="188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</row>
    <row r="20" spans="1:73" s="355" customFormat="1" ht="15" customHeight="1">
      <c r="A20" s="680" t="s">
        <v>571</v>
      </c>
      <c r="B20" s="337" t="s">
        <v>186</v>
      </c>
      <c r="C20" s="332">
        <f>C12+1</f>
        <v>423</v>
      </c>
      <c r="D20" s="338" t="s">
        <v>169</v>
      </c>
      <c r="E20" s="333" t="s">
        <v>187</v>
      </c>
      <c r="F20" s="334">
        <f>F12+7</f>
        <v>45446</v>
      </c>
      <c r="G20" s="335">
        <f t="shared" si="2"/>
        <v>45447</v>
      </c>
      <c r="H20" s="334">
        <f>F20+1</f>
        <v>45447</v>
      </c>
      <c r="I20" s="1497"/>
      <c r="J20" s="1515"/>
      <c r="K20" s="1515"/>
      <c r="L20" s="1518"/>
      <c r="M20" s="1376"/>
      <c r="N20" s="1376"/>
      <c r="O20" s="1376"/>
      <c r="P20" s="1376"/>
      <c r="Q20" s="1376"/>
      <c r="R20" s="1376"/>
      <c r="S20" s="1371"/>
      <c r="T20" s="1376"/>
      <c r="U20" s="1376"/>
      <c r="V20" s="1371"/>
      <c r="W20" s="1376"/>
      <c r="X20" s="1376"/>
      <c r="Y20" s="1376"/>
      <c r="Z20" s="1376"/>
      <c r="AA20" s="1376"/>
      <c r="AB20" s="1376"/>
      <c r="AC20" s="1376"/>
      <c r="AD20" s="1371"/>
      <c r="AE20" s="1882"/>
      <c r="AF20" s="362"/>
      <c r="AG20" s="362"/>
      <c r="AH20" s="362"/>
      <c r="AI20" s="362"/>
      <c r="AJ20" s="362"/>
      <c r="AK20" s="362"/>
      <c r="AL20" s="362"/>
      <c r="AM20" s="362"/>
      <c r="AN20" s="362"/>
      <c r="AO20" s="362"/>
      <c r="AP20" s="362"/>
      <c r="AQ20" s="362"/>
      <c r="AR20" s="362"/>
      <c r="AS20" s="362"/>
      <c r="AT20" s="362"/>
      <c r="AU20" s="362"/>
      <c r="AV20" s="362"/>
      <c r="AW20" s="362"/>
      <c r="AX20" s="362"/>
      <c r="AY20" s="362"/>
      <c r="AZ20" s="362"/>
      <c r="BA20" s="362"/>
      <c r="BB20" s="362"/>
      <c r="BC20" s="362"/>
      <c r="BD20" s="362"/>
      <c r="BE20" s="362"/>
      <c r="BF20" s="362"/>
      <c r="BG20" s="362"/>
      <c r="BH20" s="362"/>
      <c r="BI20" s="362"/>
      <c r="BJ20" s="362"/>
      <c r="BK20" s="362"/>
      <c r="BL20" s="362"/>
      <c r="BM20" s="362"/>
      <c r="BN20" s="362"/>
      <c r="BO20" s="362"/>
      <c r="BP20" s="362"/>
      <c r="BQ20" s="362"/>
      <c r="BR20" s="362"/>
      <c r="BS20" s="362"/>
      <c r="BT20" s="362"/>
      <c r="BU20" s="362"/>
    </row>
    <row r="21" spans="1:73" s="355" customFormat="1" ht="15" customHeight="1">
      <c r="A21" s="451" t="s">
        <v>228</v>
      </c>
      <c r="B21" s="332" t="s">
        <v>178</v>
      </c>
      <c r="C21" s="332">
        <f>C13+1</f>
        <v>420</v>
      </c>
      <c r="D21" s="338" t="s">
        <v>179</v>
      </c>
      <c r="E21" s="479" t="s">
        <v>187</v>
      </c>
      <c r="F21" s="480">
        <f>F13+7</f>
        <v>45448</v>
      </c>
      <c r="G21" s="481">
        <f t="shared" si="2"/>
        <v>45449</v>
      </c>
      <c r="H21" s="480">
        <f>F21+1</f>
        <v>45449</v>
      </c>
      <c r="I21" s="1498"/>
      <c r="J21" s="1696"/>
      <c r="K21" s="1696"/>
      <c r="L21" s="1698"/>
      <c r="M21" s="1605"/>
      <c r="N21" s="1605"/>
      <c r="O21" s="1605"/>
      <c r="P21" s="1605"/>
      <c r="Q21" s="1605"/>
      <c r="R21" s="1605"/>
      <c r="S21" s="1597"/>
      <c r="T21" s="1605"/>
      <c r="U21" s="1605"/>
      <c r="V21" s="1597"/>
      <c r="W21" s="1605"/>
      <c r="X21" s="1605"/>
      <c r="Y21" s="1605"/>
      <c r="Z21" s="1605"/>
      <c r="AA21" s="1605"/>
      <c r="AB21" s="1605"/>
      <c r="AC21" s="1605"/>
      <c r="AD21" s="1597"/>
      <c r="AE21" s="1883"/>
      <c r="AF21" s="362"/>
      <c r="AG21" s="362"/>
      <c r="AH21" s="362"/>
      <c r="AI21" s="362"/>
      <c r="AJ21" s="362"/>
      <c r="AK21" s="362"/>
      <c r="AL21" s="362"/>
      <c r="AM21" s="362"/>
      <c r="AN21" s="362"/>
      <c r="AO21" s="362"/>
      <c r="AP21" s="362"/>
      <c r="AQ21" s="362"/>
      <c r="AR21" s="362"/>
      <c r="AS21" s="362"/>
      <c r="AT21" s="362"/>
      <c r="AU21" s="362"/>
      <c r="AV21" s="362"/>
      <c r="AW21" s="362"/>
      <c r="AX21" s="362"/>
      <c r="AY21" s="362"/>
      <c r="AZ21" s="362"/>
      <c r="BA21" s="362"/>
      <c r="BB21" s="362"/>
      <c r="BC21" s="362"/>
      <c r="BD21" s="362"/>
      <c r="BE21" s="362"/>
      <c r="BF21" s="362"/>
      <c r="BG21" s="362"/>
      <c r="BH21" s="362"/>
      <c r="BI21" s="362"/>
      <c r="BJ21" s="362"/>
      <c r="BK21" s="362"/>
      <c r="BL21" s="362"/>
      <c r="BM21" s="362"/>
      <c r="BN21" s="362"/>
      <c r="BO21" s="362"/>
      <c r="BP21" s="362"/>
      <c r="BQ21" s="362"/>
      <c r="BR21" s="362"/>
      <c r="BS21" s="362"/>
      <c r="BT21" s="362"/>
      <c r="BU21" s="362"/>
    </row>
    <row r="22" spans="1:73" ht="7.9" customHeight="1">
      <c r="A22" s="62"/>
      <c r="B22" s="39"/>
      <c r="C22" s="39"/>
      <c r="D22" s="40"/>
      <c r="E22" s="40"/>
      <c r="F22" s="39"/>
      <c r="G22" s="39"/>
      <c r="H22" s="39"/>
      <c r="I22" s="416"/>
      <c r="J22" s="62"/>
      <c r="K22" s="62"/>
      <c r="L22" s="62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</row>
    <row r="23" spans="1:73" ht="15" customHeight="1">
      <c r="A23" s="561" t="s">
        <v>592</v>
      </c>
      <c r="B23" s="695" t="s">
        <v>168</v>
      </c>
      <c r="C23" s="696">
        <f>C15+1</f>
        <v>424</v>
      </c>
      <c r="D23" s="697" t="s">
        <v>169</v>
      </c>
      <c r="E23" s="69" t="s">
        <v>170</v>
      </c>
      <c r="F23" s="70">
        <f>F15+7</f>
        <v>45452</v>
      </c>
      <c r="G23" s="71">
        <f t="shared" ref="G23:G29" si="4">F23+1</f>
        <v>45453</v>
      </c>
      <c r="H23" s="70">
        <f>F23+4</f>
        <v>45456</v>
      </c>
      <c r="I23" s="1496" t="s">
        <v>832</v>
      </c>
      <c r="J23" s="1695" t="s">
        <v>830</v>
      </c>
      <c r="K23" s="1695">
        <f>SUM(K15+1)</f>
        <v>423</v>
      </c>
      <c r="L23" s="1697" t="s">
        <v>173</v>
      </c>
      <c r="M23" s="1604">
        <f>SUM(M15+7)</f>
        <v>45462</v>
      </c>
      <c r="N23" s="1856">
        <f>M23+1</f>
        <v>45463</v>
      </c>
      <c r="O23" s="1856">
        <f>SUM(N23+18)</f>
        <v>45481</v>
      </c>
      <c r="P23" s="1856">
        <f>SUM(N23+43)</f>
        <v>45506</v>
      </c>
      <c r="Q23" s="1856">
        <f>SUM(N23+33)</f>
        <v>45496</v>
      </c>
      <c r="R23" s="1856">
        <f>SUM(N23+49)</f>
        <v>45512</v>
      </c>
      <c r="S23" s="1596">
        <f>SUM(N23+42)</f>
        <v>45505</v>
      </c>
      <c r="T23" s="1856">
        <f>SUM(N23+41)</f>
        <v>45504</v>
      </c>
      <c r="U23" s="1856">
        <f>SUM(N23+35)</f>
        <v>45498</v>
      </c>
      <c r="V23" s="1596">
        <f>SUM(N23+62)</f>
        <v>45525</v>
      </c>
      <c r="W23" s="1856">
        <f>SUM(P23+12)</f>
        <v>45518</v>
      </c>
      <c r="X23" s="1856">
        <f t="shared" ref="X23:AB23" si="5">SUM(W23+7)</f>
        <v>45525</v>
      </c>
      <c r="Y23" s="1856">
        <f t="shared" si="5"/>
        <v>45532</v>
      </c>
      <c r="Z23" s="1856">
        <f t="shared" si="5"/>
        <v>45539</v>
      </c>
      <c r="AA23" s="1856">
        <f t="shared" si="5"/>
        <v>45546</v>
      </c>
      <c r="AB23" s="1856">
        <f t="shared" si="5"/>
        <v>45553</v>
      </c>
      <c r="AC23" s="1856">
        <f>SUM(N23,47)</f>
        <v>45510</v>
      </c>
      <c r="AD23" s="1371">
        <f>SUM(S23+2)</f>
        <v>45507</v>
      </c>
      <c r="AE23" s="243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</row>
    <row r="24" spans="1:73" s="364" customFormat="1" ht="15" customHeight="1">
      <c r="A24" s="585" t="s">
        <v>592</v>
      </c>
      <c r="B24" s="85" t="s">
        <v>168</v>
      </c>
      <c r="C24" s="86">
        <f>C16+1</f>
        <v>424</v>
      </c>
      <c r="D24" s="87" t="s">
        <v>169</v>
      </c>
      <c r="E24" s="77" t="s">
        <v>176</v>
      </c>
      <c r="F24" s="78">
        <f>F16+7</f>
        <v>45455</v>
      </c>
      <c r="G24" s="79">
        <f t="shared" si="4"/>
        <v>45456</v>
      </c>
      <c r="H24" s="78">
        <f>F24+1</f>
        <v>45456</v>
      </c>
      <c r="I24" s="1497"/>
      <c r="J24" s="1515"/>
      <c r="K24" s="1515"/>
      <c r="L24" s="1518"/>
      <c r="M24" s="1376"/>
      <c r="N24" s="1857"/>
      <c r="O24" s="1857"/>
      <c r="P24" s="1857"/>
      <c r="Q24" s="1857"/>
      <c r="R24" s="1857"/>
      <c r="S24" s="1371"/>
      <c r="T24" s="1857"/>
      <c r="U24" s="1857"/>
      <c r="V24" s="1371"/>
      <c r="W24" s="1857"/>
      <c r="X24" s="1857"/>
      <c r="Y24" s="1857"/>
      <c r="Z24" s="1857"/>
      <c r="AA24" s="1857"/>
      <c r="AB24" s="1857"/>
      <c r="AC24" s="1857"/>
      <c r="AD24" s="1371"/>
      <c r="AE24" s="389"/>
      <c r="AF24" s="363"/>
      <c r="AG24" s="363"/>
      <c r="AH24" s="363"/>
      <c r="AI24" s="363"/>
      <c r="AJ24" s="363"/>
      <c r="AK24" s="363"/>
      <c r="AL24" s="363"/>
      <c r="AM24" s="363"/>
      <c r="AN24" s="363"/>
      <c r="AO24" s="363"/>
      <c r="AP24" s="363"/>
      <c r="AQ24" s="363"/>
      <c r="AR24" s="363"/>
      <c r="AS24" s="363"/>
      <c r="AT24" s="363"/>
      <c r="AU24" s="363"/>
      <c r="AV24" s="363"/>
      <c r="AW24" s="363"/>
      <c r="AX24" s="363"/>
      <c r="AY24" s="363"/>
      <c r="AZ24" s="363"/>
      <c r="BA24" s="363"/>
      <c r="BB24" s="363"/>
      <c r="BC24" s="363"/>
      <c r="BD24" s="363"/>
      <c r="BE24" s="363"/>
      <c r="BF24" s="363"/>
      <c r="BG24" s="363"/>
      <c r="BH24" s="363"/>
      <c r="BI24" s="363"/>
      <c r="BJ24" s="363"/>
      <c r="BK24" s="363"/>
      <c r="BL24" s="363"/>
      <c r="BM24" s="363"/>
      <c r="BN24" s="363"/>
      <c r="BO24" s="363"/>
      <c r="BP24" s="363"/>
      <c r="BQ24" s="363"/>
      <c r="BR24" s="363"/>
      <c r="BS24" s="363"/>
      <c r="BT24" s="363"/>
      <c r="BU24" s="363"/>
    </row>
    <row r="25" spans="1:73" ht="15" customHeight="1">
      <c r="A25" s="555" t="s">
        <v>203</v>
      </c>
      <c r="B25" s="85" t="s">
        <v>178</v>
      </c>
      <c r="C25" s="86">
        <f>C17+1</f>
        <v>421</v>
      </c>
      <c r="D25" s="87" t="s">
        <v>179</v>
      </c>
      <c r="E25" s="88" t="s">
        <v>180</v>
      </c>
      <c r="F25" s="89">
        <f>F17+7</f>
        <v>45452</v>
      </c>
      <c r="G25" s="90">
        <f t="shared" si="4"/>
        <v>45453</v>
      </c>
      <c r="H25" s="89">
        <f>F25+4</f>
        <v>45456</v>
      </c>
      <c r="I25" s="1497"/>
      <c r="J25" s="1515"/>
      <c r="K25" s="1515"/>
      <c r="L25" s="1518"/>
      <c r="M25" s="1376"/>
      <c r="N25" s="1857"/>
      <c r="O25" s="1857"/>
      <c r="P25" s="1857"/>
      <c r="Q25" s="1857"/>
      <c r="R25" s="1857"/>
      <c r="S25" s="1371"/>
      <c r="T25" s="1857"/>
      <c r="U25" s="1857"/>
      <c r="V25" s="1371"/>
      <c r="W25" s="1857"/>
      <c r="X25" s="1857"/>
      <c r="Y25" s="1857"/>
      <c r="Z25" s="1857"/>
      <c r="AA25" s="1857"/>
      <c r="AB25" s="1857"/>
      <c r="AC25" s="1857"/>
      <c r="AD25" s="1371"/>
      <c r="AE25" s="244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</row>
    <row r="26" spans="1:73" s="377" customFormat="1" ht="15" customHeight="1">
      <c r="A26" s="494" t="s">
        <v>181</v>
      </c>
      <c r="B26" s="370" t="s">
        <v>182</v>
      </c>
      <c r="C26" s="370">
        <f>C18+1</f>
        <v>422</v>
      </c>
      <c r="D26" s="371" t="s">
        <v>179</v>
      </c>
      <c r="E26" s="372" t="s">
        <v>180</v>
      </c>
      <c r="F26" s="373">
        <f>F18+7</f>
        <v>45453</v>
      </c>
      <c r="G26" s="374">
        <f t="shared" si="4"/>
        <v>45454</v>
      </c>
      <c r="H26" s="373">
        <f>F26+2</f>
        <v>45455</v>
      </c>
      <c r="I26" s="1497"/>
      <c r="J26" s="1515"/>
      <c r="K26" s="1515"/>
      <c r="L26" s="1518"/>
      <c r="M26" s="1376"/>
      <c r="N26" s="1857"/>
      <c r="O26" s="1857"/>
      <c r="P26" s="1857"/>
      <c r="Q26" s="1857"/>
      <c r="R26" s="1857"/>
      <c r="S26" s="1371"/>
      <c r="T26" s="1857"/>
      <c r="U26" s="1857"/>
      <c r="V26" s="1371"/>
      <c r="W26" s="1857"/>
      <c r="X26" s="1857"/>
      <c r="Y26" s="1857"/>
      <c r="Z26" s="1857"/>
      <c r="AA26" s="1857"/>
      <c r="AB26" s="1857"/>
      <c r="AC26" s="1857"/>
      <c r="AD26" s="1371"/>
      <c r="AE26" s="384"/>
      <c r="AF26" s="376"/>
      <c r="AG26" s="376"/>
      <c r="AH26" s="376"/>
      <c r="AI26" s="376"/>
      <c r="AJ26" s="376"/>
      <c r="AK26" s="376"/>
      <c r="AL26" s="376"/>
      <c r="AM26" s="376"/>
      <c r="AN26" s="376"/>
      <c r="AO26" s="376"/>
      <c r="AP26" s="376"/>
      <c r="AQ26" s="376"/>
      <c r="AR26" s="376"/>
      <c r="AS26" s="376"/>
      <c r="AT26" s="376"/>
      <c r="AU26" s="376"/>
      <c r="AV26" s="376"/>
      <c r="AW26" s="376"/>
      <c r="AX26" s="376"/>
      <c r="AY26" s="376"/>
      <c r="AZ26" s="376"/>
      <c r="BA26" s="376"/>
      <c r="BB26" s="376"/>
      <c r="BC26" s="376"/>
      <c r="BD26" s="376"/>
      <c r="BE26" s="376"/>
      <c r="BF26" s="376"/>
      <c r="BG26" s="376"/>
      <c r="BH26" s="376"/>
      <c r="BI26" s="376"/>
      <c r="BJ26" s="376"/>
      <c r="BK26" s="376"/>
      <c r="BL26" s="376"/>
      <c r="BM26" s="376"/>
      <c r="BN26" s="376"/>
      <c r="BO26" s="376"/>
      <c r="BP26" s="376"/>
      <c r="BQ26" s="376"/>
      <c r="BR26" s="376"/>
      <c r="BS26" s="376"/>
      <c r="BT26" s="376"/>
      <c r="BU26" s="376"/>
    </row>
    <row r="27" spans="1:73" ht="15" customHeight="1">
      <c r="A27" s="555" t="s">
        <v>743</v>
      </c>
      <c r="B27" s="337" t="s">
        <v>184</v>
      </c>
      <c r="C27" s="332">
        <f>C19+1</f>
        <v>424</v>
      </c>
      <c r="D27" s="338" t="s">
        <v>169</v>
      </c>
      <c r="E27" s="333" t="s">
        <v>180</v>
      </c>
      <c r="F27" s="334">
        <f>F19+7</f>
        <v>45457</v>
      </c>
      <c r="G27" s="335">
        <f t="shared" si="4"/>
        <v>45458</v>
      </c>
      <c r="H27" s="334">
        <f>F27+2</f>
        <v>45459</v>
      </c>
      <c r="I27" s="1497"/>
      <c r="J27" s="1515"/>
      <c r="K27" s="1515"/>
      <c r="L27" s="1518"/>
      <c r="M27" s="1376"/>
      <c r="N27" s="1857"/>
      <c r="O27" s="1857"/>
      <c r="P27" s="1857"/>
      <c r="Q27" s="1857"/>
      <c r="R27" s="1857"/>
      <c r="S27" s="1371"/>
      <c r="T27" s="1857"/>
      <c r="U27" s="1857"/>
      <c r="V27" s="1371"/>
      <c r="W27" s="1857"/>
      <c r="X27" s="1857"/>
      <c r="Y27" s="1857"/>
      <c r="Z27" s="1857"/>
      <c r="AA27" s="1857"/>
      <c r="AB27" s="1857"/>
      <c r="AC27" s="1857"/>
      <c r="AD27" s="1371"/>
      <c r="AE27" s="244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</row>
    <row r="28" spans="1:73" s="355" customFormat="1" ht="15" customHeight="1">
      <c r="A28" s="556" t="s">
        <v>199</v>
      </c>
      <c r="B28" s="337" t="s">
        <v>186</v>
      </c>
      <c r="C28" s="332">
        <f>C20+1</f>
        <v>424</v>
      </c>
      <c r="D28" s="338" t="s">
        <v>169</v>
      </c>
      <c r="E28" s="333" t="s">
        <v>187</v>
      </c>
      <c r="F28" s="334">
        <f>F20+7</f>
        <v>45453</v>
      </c>
      <c r="G28" s="335">
        <f t="shared" si="4"/>
        <v>45454</v>
      </c>
      <c r="H28" s="334">
        <f>F28+1</f>
        <v>45454</v>
      </c>
      <c r="I28" s="1497"/>
      <c r="J28" s="1515"/>
      <c r="K28" s="1515"/>
      <c r="L28" s="1518"/>
      <c r="M28" s="1376"/>
      <c r="N28" s="1857"/>
      <c r="O28" s="1857"/>
      <c r="P28" s="1857"/>
      <c r="Q28" s="1857"/>
      <c r="R28" s="1857"/>
      <c r="S28" s="1371"/>
      <c r="T28" s="1857"/>
      <c r="U28" s="1857"/>
      <c r="V28" s="1371"/>
      <c r="W28" s="1857"/>
      <c r="X28" s="1857"/>
      <c r="Y28" s="1857"/>
      <c r="Z28" s="1857"/>
      <c r="AA28" s="1857"/>
      <c r="AB28" s="1857"/>
      <c r="AC28" s="1857"/>
      <c r="AD28" s="1371"/>
      <c r="AE28" s="367"/>
      <c r="AF28" s="362"/>
      <c r="AG28" s="362"/>
      <c r="AH28" s="362"/>
      <c r="AI28" s="362"/>
      <c r="AJ28" s="362"/>
      <c r="AK28" s="362"/>
      <c r="AL28" s="362"/>
      <c r="AM28" s="362"/>
      <c r="AN28" s="362"/>
      <c r="AO28" s="362"/>
      <c r="AP28" s="362"/>
      <c r="AQ28" s="362"/>
      <c r="AR28" s="362"/>
      <c r="AS28" s="362"/>
      <c r="AT28" s="362"/>
      <c r="AU28" s="362"/>
      <c r="AV28" s="362"/>
      <c r="AW28" s="362"/>
      <c r="AX28" s="362"/>
      <c r="AY28" s="362"/>
      <c r="AZ28" s="362"/>
      <c r="BA28" s="362"/>
      <c r="BB28" s="362"/>
      <c r="BC28" s="362"/>
      <c r="BD28" s="362"/>
      <c r="BE28" s="362"/>
      <c r="BF28" s="362"/>
      <c r="BG28" s="362"/>
      <c r="BH28" s="362"/>
      <c r="BI28" s="362"/>
      <c r="BJ28" s="362"/>
      <c r="BK28" s="362"/>
      <c r="BL28" s="362"/>
      <c r="BM28" s="362"/>
      <c r="BN28" s="362"/>
      <c r="BO28" s="362"/>
      <c r="BP28" s="362"/>
      <c r="BQ28" s="362"/>
      <c r="BR28" s="362"/>
      <c r="BS28" s="362"/>
      <c r="BT28" s="362"/>
      <c r="BU28" s="362"/>
    </row>
    <row r="29" spans="1:73" s="355" customFormat="1" ht="15" customHeight="1">
      <c r="A29" s="559" t="s">
        <v>203</v>
      </c>
      <c r="B29" s="332" t="s">
        <v>178</v>
      </c>
      <c r="C29" s="332">
        <f>C21+1</f>
        <v>421</v>
      </c>
      <c r="D29" s="338" t="s">
        <v>179</v>
      </c>
      <c r="E29" s="479" t="s">
        <v>187</v>
      </c>
      <c r="F29" s="480">
        <f>F21+7</f>
        <v>45455</v>
      </c>
      <c r="G29" s="481">
        <f t="shared" si="4"/>
        <v>45456</v>
      </c>
      <c r="H29" s="480">
        <f>F29+1</f>
        <v>45456</v>
      </c>
      <c r="I29" s="1498"/>
      <c r="J29" s="1516"/>
      <c r="K29" s="1516"/>
      <c r="L29" s="1519"/>
      <c r="M29" s="1605"/>
      <c r="N29" s="1859"/>
      <c r="O29" s="1859"/>
      <c r="P29" s="1859"/>
      <c r="Q29" s="1859"/>
      <c r="R29" s="1859"/>
      <c r="S29" s="1597"/>
      <c r="T29" s="1859"/>
      <c r="U29" s="1859"/>
      <c r="V29" s="1597"/>
      <c r="W29" s="1859"/>
      <c r="X29" s="1859"/>
      <c r="Y29" s="1859"/>
      <c r="Z29" s="1859"/>
      <c r="AA29" s="1859"/>
      <c r="AB29" s="1859"/>
      <c r="AC29" s="1859"/>
      <c r="AD29" s="1597"/>
      <c r="AE29" s="368"/>
      <c r="AF29" s="362"/>
      <c r="AG29" s="362"/>
      <c r="AH29" s="362"/>
      <c r="AI29" s="362"/>
      <c r="AJ29" s="362"/>
      <c r="AK29" s="362"/>
      <c r="AL29" s="362"/>
      <c r="AM29" s="362"/>
      <c r="AN29" s="362"/>
      <c r="AO29" s="362"/>
      <c r="AP29" s="362"/>
      <c r="AQ29" s="362"/>
      <c r="AR29" s="362"/>
      <c r="AS29" s="362"/>
      <c r="AT29" s="362"/>
      <c r="AU29" s="362"/>
      <c r="AV29" s="362"/>
      <c r="AW29" s="362"/>
      <c r="AX29" s="362"/>
      <c r="AY29" s="362"/>
      <c r="AZ29" s="362"/>
      <c r="BA29" s="362"/>
      <c r="BB29" s="362"/>
      <c r="BC29" s="362"/>
      <c r="BD29" s="362"/>
      <c r="BE29" s="362"/>
      <c r="BF29" s="362"/>
      <c r="BG29" s="362"/>
      <c r="BH29" s="362"/>
      <c r="BI29" s="362"/>
      <c r="BJ29" s="362"/>
      <c r="BK29" s="362"/>
      <c r="BL29" s="362"/>
      <c r="BM29" s="362"/>
      <c r="BN29" s="362"/>
      <c r="BO29" s="362"/>
      <c r="BP29" s="362"/>
      <c r="BQ29" s="362"/>
      <c r="BR29" s="362"/>
      <c r="BS29" s="362"/>
      <c r="BT29" s="362"/>
      <c r="BU29" s="362"/>
    </row>
    <row r="30" spans="1:73" ht="7.9" customHeight="1">
      <c r="A30" s="62"/>
      <c r="B30" s="39"/>
      <c r="C30" s="39"/>
      <c r="D30" s="40"/>
      <c r="E30" s="40"/>
      <c r="F30" s="39"/>
      <c r="G30" s="39"/>
      <c r="H30" s="39"/>
      <c r="I30" s="340"/>
      <c r="J30" s="62"/>
      <c r="K30" s="62"/>
      <c r="L30" s="62"/>
      <c r="M30" s="61"/>
      <c r="N30" s="61"/>
      <c r="O30" s="61"/>
      <c r="P30" s="61"/>
      <c r="Q30" s="61"/>
      <c r="R30" s="61"/>
      <c r="S30" s="464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</row>
    <row r="31" spans="1:73" ht="15" customHeight="1">
      <c r="A31" s="74" t="s">
        <v>194</v>
      </c>
      <c r="B31" s="73" t="s">
        <v>168</v>
      </c>
      <c r="C31" s="68">
        <f>C23+1</f>
        <v>425</v>
      </c>
      <c r="D31" s="75" t="s">
        <v>169</v>
      </c>
      <c r="E31" s="69" t="s">
        <v>170</v>
      </c>
      <c r="F31" s="70">
        <f>F23+7</f>
        <v>45459</v>
      </c>
      <c r="G31" s="71">
        <f t="shared" ref="G31:G37" si="6">F31+1</f>
        <v>45460</v>
      </c>
      <c r="H31" s="70">
        <f>F31+4</f>
        <v>45463</v>
      </c>
      <c r="I31" s="1496" t="s">
        <v>833</v>
      </c>
      <c r="J31" s="1695" t="s">
        <v>830</v>
      </c>
      <c r="K31" s="1695">
        <f>SUM(K23+1)</f>
        <v>424</v>
      </c>
      <c r="L31" s="1697" t="s">
        <v>173</v>
      </c>
      <c r="M31" s="1604">
        <f>SUM(M23+7)</f>
        <v>45469</v>
      </c>
      <c r="N31" s="1604">
        <f>M31+1</f>
        <v>45470</v>
      </c>
      <c r="O31" s="1604">
        <f>SUM(N31+18)</f>
        <v>45488</v>
      </c>
      <c r="P31" s="1604">
        <f>SUM(N31+43)</f>
        <v>45513</v>
      </c>
      <c r="Q31" s="1604">
        <f>SUM(N31+33)</f>
        <v>45503</v>
      </c>
      <c r="R31" s="1604">
        <f>SUM(N31+49)</f>
        <v>45519</v>
      </c>
      <c r="S31" s="1596">
        <f>SUM(N31+42)</f>
        <v>45512</v>
      </c>
      <c r="T31" s="1604">
        <f>SUM(N31+41)</f>
        <v>45511</v>
      </c>
      <c r="U31" s="1604">
        <f>SUM(N31+35)</f>
        <v>45505</v>
      </c>
      <c r="V31" s="1596">
        <f>SUM(N31+62)</f>
        <v>45532</v>
      </c>
      <c r="W31" s="1604">
        <f>SUM(P31+12)</f>
        <v>45525</v>
      </c>
      <c r="X31" s="1604">
        <f t="shared" ref="X31:AB31" si="7">SUM(W31+7)</f>
        <v>45532</v>
      </c>
      <c r="Y31" s="1604">
        <f t="shared" si="7"/>
        <v>45539</v>
      </c>
      <c r="Z31" s="1604">
        <f t="shared" si="7"/>
        <v>45546</v>
      </c>
      <c r="AA31" s="1604">
        <f t="shared" si="7"/>
        <v>45553</v>
      </c>
      <c r="AB31" s="1604">
        <f t="shared" si="7"/>
        <v>45560</v>
      </c>
      <c r="AC31" s="1604">
        <f>SUM(N31,47)</f>
        <v>45517</v>
      </c>
      <c r="AD31" s="1371">
        <f>SUM(S31+2)</f>
        <v>45514</v>
      </c>
      <c r="AE31" s="243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</row>
    <row r="32" spans="1:73" s="364" customFormat="1" ht="15" customHeight="1">
      <c r="A32" s="331" t="s">
        <v>194</v>
      </c>
      <c r="B32" s="82" t="s">
        <v>168</v>
      </c>
      <c r="C32" s="76">
        <f>C24+1</f>
        <v>425</v>
      </c>
      <c r="D32" s="83" t="s">
        <v>169</v>
      </c>
      <c r="E32" s="77" t="s">
        <v>176</v>
      </c>
      <c r="F32" s="78">
        <f>F24+7</f>
        <v>45462</v>
      </c>
      <c r="G32" s="79">
        <f t="shared" si="6"/>
        <v>45463</v>
      </c>
      <c r="H32" s="78">
        <f>F32+1</f>
        <v>45463</v>
      </c>
      <c r="I32" s="1497"/>
      <c r="J32" s="1515"/>
      <c r="K32" s="1515"/>
      <c r="L32" s="1518"/>
      <c r="M32" s="1376"/>
      <c r="N32" s="1376"/>
      <c r="O32" s="1376"/>
      <c r="P32" s="1376"/>
      <c r="Q32" s="1376"/>
      <c r="R32" s="1376"/>
      <c r="S32" s="1371"/>
      <c r="T32" s="1376"/>
      <c r="U32" s="1376"/>
      <c r="V32" s="1371"/>
      <c r="W32" s="1376"/>
      <c r="X32" s="1376"/>
      <c r="Y32" s="1376"/>
      <c r="Z32" s="1376"/>
      <c r="AA32" s="1376"/>
      <c r="AB32" s="1376"/>
      <c r="AC32" s="1376"/>
      <c r="AD32" s="1371"/>
      <c r="AE32" s="389"/>
      <c r="AF32" s="363"/>
      <c r="AG32" s="363"/>
      <c r="AH32" s="363"/>
      <c r="AI32" s="363"/>
      <c r="AJ32" s="363"/>
      <c r="AK32" s="363"/>
      <c r="AL32" s="363"/>
      <c r="AM32" s="363"/>
      <c r="AN32" s="363"/>
      <c r="AO32" s="363"/>
      <c r="AP32" s="363"/>
      <c r="AQ32" s="363"/>
      <c r="AR32" s="363"/>
      <c r="AS32" s="363"/>
      <c r="AT32" s="363"/>
      <c r="AU32" s="363"/>
      <c r="AV32" s="363"/>
      <c r="AW32" s="363"/>
      <c r="AX32" s="363"/>
      <c r="AY32" s="363"/>
      <c r="AZ32" s="363"/>
      <c r="BA32" s="363"/>
      <c r="BB32" s="363"/>
      <c r="BC32" s="363"/>
      <c r="BD32" s="363"/>
      <c r="BE32" s="363"/>
      <c r="BF32" s="363"/>
      <c r="BG32" s="363"/>
      <c r="BH32" s="363"/>
      <c r="BI32" s="363"/>
      <c r="BJ32" s="363"/>
      <c r="BK32" s="363"/>
      <c r="BL32" s="363"/>
      <c r="BM32" s="363"/>
      <c r="BN32" s="363"/>
      <c r="BO32" s="363"/>
      <c r="BP32" s="363"/>
      <c r="BQ32" s="363"/>
      <c r="BR32" s="363"/>
      <c r="BS32" s="363"/>
      <c r="BT32" s="363"/>
      <c r="BU32" s="363"/>
    </row>
    <row r="33" spans="1:73" ht="15" customHeight="1">
      <c r="A33" s="84" t="s">
        <v>221</v>
      </c>
      <c r="B33" s="85" t="s">
        <v>178</v>
      </c>
      <c r="C33" s="86">
        <f>C25+1</f>
        <v>422</v>
      </c>
      <c r="D33" s="87" t="s">
        <v>179</v>
      </c>
      <c r="E33" s="88" t="s">
        <v>180</v>
      </c>
      <c r="F33" s="89">
        <f>F25+7</f>
        <v>45459</v>
      </c>
      <c r="G33" s="90">
        <f t="shared" si="6"/>
        <v>45460</v>
      </c>
      <c r="H33" s="89">
        <f>F33+4</f>
        <v>45463</v>
      </c>
      <c r="I33" s="1497"/>
      <c r="J33" s="1515"/>
      <c r="K33" s="1515"/>
      <c r="L33" s="1518"/>
      <c r="M33" s="1376"/>
      <c r="N33" s="1376"/>
      <c r="O33" s="1376"/>
      <c r="P33" s="1376"/>
      <c r="Q33" s="1376"/>
      <c r="R33" s="1376"/>
      <c r="S33" s="1371"/>
      <c r="T33" s="1376"/>
      <c r="U33" s="1376"/>
      <c r="V33" s="1371"/>
      <c r="W33" s="1376"/>
      <c r="X33" s="1376"/>
      <c r="Y33" s="1376"/>
      <c r="Z33" s="1376"/>
      <c r="AA33" s="1376"/>
      <c r="AB33" s="1376"/>
      <c r="AC33" s="1376"/>
      <c r="AD33" s="1371"/>
      <c r="AE33" s="244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</row>
    <row r="34" spans="1:73" s="377" customFormat="1" ht="15" customHeight="1">
      <c r="A34" s="475" t="s">
        <v>750</v>
      </c>
      <c r="B34" s="370" t="s">
        <v>182</v>
      </c>
      <c r="C34" s="370">
        <f>C26+1</f>
        <v>423</v>
      </c>
      <c r="D34" s="371" t="s">
        <v>179</v>
      </c>
      <c r="E34" s="372" t="s">
        <v>180</v>
      </c>
      <c r="F34" s="373">
        <f>F26+7</f>
        <v>45460</v>
      </c>
      <c r="G34" s="374">
        <f t="shared" si="6"/>
        <v>45461</v>
      </c>
      <c r="H34" s="373">
        <f>F34+2</f>
        <v>45462</v>
      </c>
      <c r="I34" s="1497"/>
      <c r="J34" s="1515"/>
      <c r="K34" s="1515"/>
      <c r="L34" s="1518"/>
      <c r="M34" s="1376"/>
      <c r="N34" s="1376"/>
      <c r="O34" s="1376"/>
      <c r="P34" s="1376"/>
      <c r="Q34" s="1376"/>
      <c r="R34" s="1376"/>
      <c r="S34" s="1371"/>
      <c r="T34" s="1376"/>
      <c r="U34" s="1376"/>
      <c r="V34" s="1371"/>
      <c r="W34" s="1376"/>
      <c r="X34" s="1376"/>
      <c r="Y34" s="1376"/>
      <c r="Z34" s="1376"/>
      <c r="AA34" s="1376"/>
      <c r="AB34" s="1376"/>
      <c r="AC34" s="1376"/>
      <c r="AD34" s="1371"/>
      <c r="AE34" s="384"/>
      <c r="AF34" s="376"/>
      <c r="AG34" s="376"/>
      <c r="AH34" s="376"/>
      <c r="AI34" s="376"/>
      <c r="AJ34" s="376"/>
      <c r="AK34" s="376"/>
      <c r="AL34" s="376"/>
      <c r="AM34" s="376"/>
      <c r="AN34" s="376"/>
      <c r="AO34" s="376"/>
      <c r="AP34" s="376"/>
      <c r="AQ34" s="376"/>
      <c r="AR34" s="376"/>
      <c r="AS34" s="376"/>
      <c r="AT34" s="376"/>
      <c r="AU34" s="376"/>
      <c r="AV34" s="376"/>
      <c r="AW34" s="376"/>
      <c r="AX34" s="376"/>
      <c r="AY34" s="376"/>
      <c r="AZ34" s="376"/>
      <c r="BA34" s="376"/>
      <c r="BB34" s="376"/>
      <c r="BC34" s="376"/>
      <c r="BD34" s="376"/>
      <c r="BE34" s="376"/>
      <c r="BF34" s="376"/>
      <c r="BG34" s="376"/>
      <c r="BH34" s="376"/>
      <c r="BI34" s="376"/>
      <c r="BJ34" s="376"/>
      <c r="BK34" s="376"/>
      <c r="BL34" s="376"/>
      <c r="BM34" s="376"/>
      <c r="BN34" s="376"/>
      <c r="BO34" s="376"/>
      <c r="BP34" s="376"/>
      <c r="BQ34" s="376"/>
      <c r="BR34" s="376"/>
      <c r="BS34" s="376"/>
      <c r="BT34" s="376"/>
      <c r="BU34" s="376"/>
    </row>
    <row r="35" spans="1:73" ht="15" customHeight="1">
      <c r="A35" s="2218" t="s">
        <v>751</v>
      </c>
      <c r="B35" s="85" t="s">
        <v>184</v>
      </c>
      <c r="C35" s="86">
        <f>C27+1</f>
        <v>425</v>
      </c>
      <c r="D35" s="87" t="s">
        <v>169</v>
      </c>
      <c r="E35" s="88" t="s">
        <v>180</v>
      </c>
      <c r="F35" s="89">
        <f>F27+7</f>
        <v>45464</v>
      </c>
      <c r="G35" s="90">
        <f t="shared" si="6"/>
        <v>45465</v>
      </c>
      <c r="H35" s="89">
        <f>F35+2</f>
        <v>45466</v>
      </c>
      <c r="I35" s="1497"/>
      <c r="J35" s="1515"/>
      <c r="K35" s="1515"/>
      <c r="L35" s="1518"/>
      <c r="M35" s="1376"/>
      <c r="N35" s="1376"/>
      <c r="O35" s="1376"/>
      <c r="P35" s="1376"/>
      <c r="Q35" s="1376"/>
      <c r="R35" s="1376"/>
      <c r="S35" s="1371"/>
      <c r="T35" s="1376"/>
      <c r="U35" s="1376"/>
      <c r="V35" s="1371"/>
      <c r="W35" s="1376"/>
      <c r="X35" s="1376"/>
      <c r="Y35" s="1376"/>
      <c r="Z35" s="1376"/>
      <c r="AA35" s="1376"/>
      <c r="AB35" s="1376"/>
      <c r="AC35" s="1376"/>
      <c r="AD35" s="1371"/>
      <c r="AE35" s="244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</row>
    <row r="36" spans="1:73" s="355" customFormat="1" ht="15" customHeight="1">
      <c r="A36" s="104" t="s">
        <v>583</v>
      </c>
      <c r="B36" s="337" t="s">
        <v>186</v>
      </c>
      <c r="C36" s="332">
        <f>C28+1</f>
        <v>425</v>
      </c>
      <c r="D36" s="338" t="s">
        <v>169</v>
      </c>
      <c r="E36" s="333" t="s">
        <v>187</v>
      </c>
      <c r="F36" s="334">
        <f>F28+7</f>
        <v>45460</v>
      </c>
      <c r="G36" s="335">
        <f t="shared" si="6"/>
        <v>45461</v>
      </c>
      <c r="H36" s="334">
        <f>F36+1</f>
        <v>45461</v>
      </c>
      <c r="I36" s="1497"/>
      <c r="J36" s="1515"/>
      <c r="K36" s="1515"/>
      <c r="L36" s="1518"/>
      <c r="M36" s="1376"/>
      <c r="N36" s="1376"/>
      <c r="O36" s="1376"/>
      <c r="P36" s="1376"/>
      <c r="Q36" s="1376"/>
      <c r="R36" s="1376"/>
      <c r="S36" s="1371"/>
      <c r="T36" s="1376"/>
      <c r="U36" s="1376"/>
      <c r="V36" s="1371"/>
      <c r="W36" s="1376"/>
      <c r="X36" s="1376"/>
      <c r="Y36" s="1376"/>
      <c r="Z36" s="1376"/>
      <c r="AA36" s="1376"/>
      <c r="AB36" s="1376"/>
      <c r="AC36" s="1376"/>
      <c r="AD36" s="1371"/>
      <c r="AE36" s="367"/>
      <c r="AF36" s="362"/>
      <c r="AG36" s="362"/>
      <c r="AH36" s="362"/>
      <c r="AI36" s="362"/>
      <c r="AJ36" s="362"/>
      <c r="AK36" s="362"/>
      <c r="AL36" s="362"/>
      <c r="AM36" s="362"/>
      <c r="AN36" s="362"/>
      <c r="AO36" s="362"/>
      <c r="AP36" s="362"/>
      <c r="AQ36" s="362"/>
      <c r="AR36" s="362"/>
      <c r="AS36" s="362"/>
      <c r="AT36" s="362"/>
      <c r="AU36" s="362"/>
      <c r="AV36" s="362"/>
      <c r="AW36" s="362"/>
      <c r="AX36" s="362"/>
      <c r="AY36" s="362"/>
      <c r="AZ36" s="362"/>
      <c r="BA36" s="362"/>
      <c r="BB36" s="362"/>
      <c r="BC36" s="362"/>
      <c r="BD36" s="362"/>
      <c r="BE36" s="362"/>
      <c r="BF36" s="362"/>
      <c r="BG36" s="362"/>
      <c r="BH36" s="362"/>
      <c r="BI36" s="362"/>
      <c r="BJ36" s="362"/>
      <c r="BK36" s="362"/>
      <c r="BL36" s="362"/>
      <c r="BM36" s="362"/>
      <c r="BN36" s="362"/>
      <c r="BO36" s="362"/>
      <c r="BP36" s="362"/>
      <c r="BQ36" s="362"/>
      <c r="BR36" s="362"/>
      <c r="BS36" s="362"/>
      <c r="BT36" s="362"/>
      <c r="BU36" s="362"/>
    </row>
    <row r="37" spans="1:73" s="355" customFormat="1" ht="15" customHeight="1">
      <c r="A37" s="356" t="s">
        <v>177</v>
      </c>
      <c r="B37" s="332" t="s">
        <v>178</v>
      </c>
      <c r="C37" s="332">
        <f>C29+1</f>
        <v>422</v>
      </c>
      <c r="D37" s="338" t="s">
        <v>179</v>
      </c>
      <c r="E37" s="479" t="s">
        <v>187</v>
      </c>
      <c r="F37" s="480">
        <f>F29+7</f>
        <v>45462</v>
      </c>
      <c r="G37" s="481">
        <f t="shared" si="6"/>
        <v>45463</v>
      </c>
      <c r="H37" s="480">
        <f>F37+1</f>
        <v>45463</v>
      </c>
      <c r="I37" s="1498"/>
      <c r="J37" s="1696"/>
      <c r="K37" s="1696"/>
      <c r="L37" s="1698"/>
      <c r="M37" s="1605"/>
      <c r="N37" s="1605"/>
      <c r="O37" s="1605"/>
      <c r="P37" s="1605"/>
      <c r="Q37" s="1605"/>
      <c r="R37" s="1605"/>
      <c r="S37" s="1597"/>
      <c r="T37" s="1605"/>
      <c r="U37" s="1605"/>
      <c r="V37" s="1597"/>
      <c r="W37" s="1605"/>
      <c r="X37" s="1605"/>
      <c r="Y37" s="1605"/>
      <c r="Z37" s="1605"/>
      <c r="AA37" s="1605"/>
      <c r="AB37" s="1605"/>
      <c r="AC37" s="1605"/>
      <c r="AD37" s="1597"/>
      <c r="AE37" s="368"/>
      <c r="AF37" s="362"/>
      <c r="AG37" s="362"/>
      <c r="AH37" s="362"/>
      <c r="AI37" s="362"/>
      <c r="AJ37" s="362"/>
      <c r="AK37" s="362"/>
      <c r="AL37" s="362"/>
      <c r="AM37" s="362"/>
      <c r="AN37" s="362"/>
      <c r="AO37" s="362"/>
      <c r="AP37" s="362"/>
      <c r="AQ37" s="362"/>
      <c r="AR37" s="362"/>
      <c r="AS37" s="362"/>
      <c r="AT37" s="362"/>
      <c r="AU37" s="362"/>
      <c r="AV37" s="362"/>
      <c r="AW37" s="362"/>
      <c r="AX37" s="362"/>
      <c r="AY37" s="362"/>
      <c r="AZ37" s="362"/>
      <c r="BA37" s="362"/>
      <c r="BB37" s="362"/>
      <c r="BC37" s="362"/>
      <c r="BD37" s="362"/>
      <c r="BE37" s="362"/>
      <c r="BF37" s="362"/>
      <c r="BG37" s="362"/>
      <c r="BH37" s="362"/>
      <c r="BI37" s="362"/>
      <c r="BJ37" s="362"/>
      <c r="BK37" s="362"/>
      <c r="BL37" s="362"/>
      <c r="BM37" s="362"/>
      <c r="BN37" s="362"/>
      <c r="BO37" s="362"/>
      <c r="BP37" s="362"/>
      <c r="BQ37" s="362"/>
      <c r="BR37" s="362"/>
      <c r="BS37" s="362"/>
      <c r="BT37" s="362"/>
      <c r="BU37" s="362"/>
    </row>
    <row r="38" spans="1:73" ht="7.9" customHeight="1">
      <c r="A38" s="104"/>
      <c r="B38" s="94"/>
      <c r="C38" s="94"/>
      <c r="D38" s="106"/>
      <c r="E38" s="94"/>
      <c r="F38" s="96"/>
      <c r="G38" s="96"/>
      <c r="H38" s="96"/>
      <c r="I38" s="416"/>
      <c r="J38" s="62"/>
      <c r="K38" s="62"/>
      <c r="L38" s="62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</row>
    <row r="39" spans="1:73" ht="15" customHeight="1">
      <c r="A39" s="447" t="s">
        <v>371</v>
      </c>
      <c r="B39" s="73" t="s">
        <v>168</v>
      </c>
      <c r="C39" s="68">
        <f>C31+1</f>
        <v>426</v>
      </c>
      <c r="D39" s="75" t="s">
        <v>169</v>
      </c>
      <c r="E39" s="69" t="s">
        <v>170</v>
      </c>
      <c r="F39" s="70">
        <f>F31+7</f>
        <v>45466</v>
      </c>
      <c r="G39" s="71">
        <f t="shared" ref="G39:G45" si="8">F39+1</f>
        <v>45467</v>
      </c>
      <c r="H39" s="70">
        <f>F39+4</f>
        <v>45470</v>
      </c>
      <c r="I39" s="1769" t="s">
        <v>834</v>
      </c>
      <c r="J39" s="1693" t="s">
        <v>830</v>
      </c>
      <c r="K39" s="1695">
        <f>K31+1</f>
        <v>425</v>
      </c>
      <c r="L39" s="1697" t="s">
        <v>173</v>
      </c>
      <c r="M39" s="1604">
        <f>SUM(M31+7)</f>
        <v>45476</v>
      </c>
      <c r="N39" s="1856">
        <f>M39+1</f>
        <v>45477</v>
      </c>
      <c r="O39" s="1856">
        <f>SUM(N39+18)</f>
        <v>45495</v>
      </c>
      <c r="P39" s="1856">
        <f>SUM(N39+43)</f>
        <v>45520</v>
      </c>
      <c r="Q39" s="1856">
        <f>SUM(N39+33)</f>
        <v>45510</v>
      </c>
      <c r="R39" s="1856">
        <f>SUM(N39+49)</f>
        <v>45526</v>
      </c>
      <c r="S39" s="1596">
        <f>SUM(N39+42)</f>
        <v>45519</v>
      </c>
      <c r="T39" s="1856">
        <f>SUM(N39+41)</f>
        <v>45518</v>
      </c>
      <c r="U39" s="1856">
        <f>SUM(N39+35)</f>
        <v>45512</v>
      </c>
      <c r="V39" s="1596">
        <f>SUM(N39+62)</f>
        <v>45539</v>
      </c>
      <c r="W39" s="1856">
        <f>SUM(P39+12)</f>
        <v>45532</v>
      </c>
      <c r="X39" s="1856">
        <f t="shared" ref="X39:AB39" si="9">SUM(W39+7)</f>
        <v>45539</v>
      </c>
      <c r="Y39" s="1856">
        <f t="shared" si="9"/>
        <v>45546</v>
      </c>
      <c r="Z39" s="1856">
        <f t="shared" si="9"/>
        <v>45553</v>
      </c>
      <c r="AA39" s="1856">
        <f t="shared" si="9"/>
        <v>45560</v>
      </c>
      <c r="AB39" s="1856">
        <f t="shared" si="9"/>
        <v>45567</v>
      </c>
      <c r="AC39" s="1856">
        <f>SUM(N39,47)</f>
        <v>45524</v>
      </c>
      <c r="AD39" s="1371">
        <f>SUM(S39+2)</f>
        <v>45521</v>
      </c>
      <c r="AE39" s="243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</row>
    <row r="40" spans="1:73" s="364" customFormat="1" ht="15" customHeight="1">
      <c r="A40" s="448" t="s">
        <v>371</v>
      </c>
      <c r="B40" s="82" t="s">
        <v>168</v>
      </c>
      <c r="C40" s="76">
        <f>C32+1</f>
        <v>426</v>
      </c>
      <c r="D40" s="83" t="s">
        <v>169</v>
      </c>
      <c r="E40" s="77" t="s">
        <v>176</v>
      </c>
      <c r="F40" s="78">
        <f>F32+7</f>
        <v>45469</v>
      </c>
      <c r="G40" s="79">
        <f t="shared" si="8"/>
        <v>45470</v>
      </c>
      <c r="H40" s="78">
        <f>F40+1</f>
        <v>45470</v>
      </c>
      <c r="I40" s="1518"/>
      <c r="J40" s="1536"/>
      <c r="K40" s="1515"/>
      <c r="L40" s="1518"/>
      <c r="M40" s="1376"/>
      <c r="N40" s="1857"/>
      <c r="O40" s="1857"/>
      <c r="P40" s="1857"/>
      <c r="Q40" s="1857"/>
      <c r="R40" s="1857"/>
      <c r="S40" s="1371"/>
      <c r="T40" s="1857"/>
      <c r="U40" s="1857"/>
      <c r="V40" s="1371"/>
      <c r="W40" s="1857"/>
      <c r="X40" s="1857"/>
      <c r="Y40" s="1857"/>
      <c r="Z40" s="1857"/>
      <c r="AA40" s="1857"/>
      <c r="AB40" s="1857"/>
      <c r="AC40" s="1857"/>
      <c r="AD40" s="1371"/>
      <c r="AE40" s="389"/>
      <c r="AF40" s="363"/>
      <c r="AG40" s="363"/>
      <c r="AH40" s="363"/>
      <c r="AI40" s="363"/>
      <c r="AJ40" s="363"/>
      <c r="AK40" s="363"/>
      <c r="AL40" s="363"/>
      <c r="AM40" s="363"/>
      <c r="AN40" s="363"/>
      <c r="AO40" s="363"/>
      <c r="AP40" s="363"/>
      <c r="AQ40" s="363"/>
      <c r="AR40" s="363"/>
      <c r="AS40" s="363"/>
      <c r="AT40" s="363"/>
      <c r="AU40" s="363"/>
      <c r="AV40" s="363"/>
      <c r="AW40" s="363"/>
      <c r="AX40" s="363"/>
      <c r="AY40" s="363"/>
      <c r="AZ40" s="363"/>
      <c r="BA40" s="363"/>
      <c r="BB40" s="363"/>
      <c r="BC40" s="363"/>
      <c r="BD40" s="363"/>
      <c r="BE40" s="363"/>
      <c r="BF40" s="363"/>
      <c r="BG40" s="363"/>
      <c r="BH40" s="363"/>
      <c r="BI40" s="363"/>
      <c r="BJ40" s="363"/>
      <c r="BK40" s="363"/>
      <c r="BL40" s="363"/>
      <c r="BM40" s="363"/>
      <c r="BN40" s="363"/>
      <c r="BO40" s="363"/>
      <c r="BP40" s="363"/>
      <c r="BQ40" s="363"/>
      <c r="BR40" s="363"/>
      <c r="BS40" s="363"/>
      <c r="BT40" s="363"/>
      <c r="BU40" s="363"/>
    </row>
    <row r="41" spans="1:73" ht="15" customHeight="1">
      <c r="A41" s="449" t="s">
        <v>196</v>
      </c>
      <c r="B41" s="85" t="s">
        <v>178</v>
      </c>
      <c r="C41" s="86">
        <f>C33+1</f>
        <v>423</v>
      </c>
      <c r="D41" s="87" t="s">
        <v>179</v>
      </c>
      <c r="E41" s="88" t="s">
        <v>180</v>
      </c>
      <c r="F41" s="89">
        <f>F33+7</f>
        <v>45466</v>
      </c>
      <c r="G41" s="90">
        <f t="shared" si="8"/>
        <v>45467</v>
      </c>
      <c r="H41" s="89">
        <f>F41+4</f>
        <v>45470</v>
      </c>
      <c r="I41" s="1518"/>
      <c r="J41" s="1536"/>
      <c r="K41" s="1515"/>
      <c r="L41" s="1518"/>
      <c r="M41" s="1376"/>
      <c r="N41" s="1857"/>
      <c r="O41" s="1857"/>
      <c r="P41" s="1857"/>
      <c r="Q41" s="1857"/>
      <c r="R41" s="1857"/>
      <c r="S41" s="1371"/>
      <c r="T41" s="1857"/>
      <c r="U41" s="1857"/>
      <c r="V41" s="1371"/>
      <c r="W41" s="1857"/>
      <c r="X41" s="1857"/>
      <c r="Y41" s="1857"/>
      <c r="Z41" s="1857"/>
      <c r="AA41" s="1857"/>
      <c r="AB41" s="1857"/>
      <c r="AC41" s="1857"/>
      <c r="AD41" s="1371"/>
      <c r="AE41" s="244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</row>
    <row r="42" spans="1:73" s="377" customFormat="1" ht="15" customHeight="1">
      <c r="A42" s="494" t="s">
        <v>774</v>
      </c>
      <c r="B42" s="370" t="s">
        <v>182</v>
      </c>
      <c r="C42" s="370">
        <f>C34+1</f>
        <v>424</v>
      </c>
      <c r="D42" s="371" t="s">
        <v>179</v>
      </c>
      <c r="E42" s="372" t="s">
        <v>180</v>
      </c>
      <c r="F42" s="373">
        <f>F34+7</f>
        <v>45467</v>
      </c>
      <c r="G42" s="374">
        <f t="shared" si="8"/>
        <v>45468</v>
      </c>
      <c r="H42" s="373">
        <f>F42+2</f>
        <v>45469</v>
      </c>
      <c r="I42" s="1518"/>
      <c r="J42" s="1536"/>
      <c r="K42" s="1515"/>
      <c r="L42" s="1518"/>
      <c r="M42" s="1376"/>
      <c r="N42" s="1857"/>
      <c r="O42" s="1857"/>
      <c r="P42" s="1857"/>
      <c r="Q42" s="1857"/>
      <c r="R42" s="1857"/>
      <c r="S42" s="1371"/>
      <c r="T42" s="1857"/>
      <c r="U42" s="1857"/>
      <c r="V42" s="1371"/>
      <c r="W42" s="1857"/>
      <c r="X42" s="1857"/>
      <c r="Y42" s="1857"/>
      <c r="Z42" s="1857"/>
      <c r="AA42" s="1857"/>
      <c r="AB42" s="1857"/>
      <c r="AC42" s="1857"/>
      <c r="AD42" s="1371"/>
      <c r="AE42" s="384"/>
      <c r="AF42" s="376"/>
      <c r="AG42" s="376"/>
      <c r="AH42" s="376"/>
      <c r="AI42" s="376"/>
      <c r="AJ42" s="376"/>
      <c r="AK42" s="376"/>
      <c r="AL42" s="376"/>
      <c r="AM42" s="376"/>
      <c r="AN42" s="376"/>
      <c r="AO42" s="376"/>
      <c r="AP42" s="376"/>
      <c r="AQ42" s="376"/>
      <c r="AR42" s="376"/>
      <c r="AS42" s="376"/>
      <c r="AT42" s="376"/>
      <c r="AU42" s="376"/>
      <c r="AV42" s="376"/>
      <c r="AW42" s="376"/>
      <c r="AX42" s="376"/>
      <c r="AY42" s="376"/>
      <c r="AZ42" s="376"/>
      <c r="BA42" s="376"/>
      <c r="BB42" s="376"/>
      <c r="BC42" s="376"/>
      <c r="BD42" s="376"/>
      <c r="BE42" s="376"/>
      <c r="BF42" s="376"/>
      <c r="BG42" s="376"/>
      <c r="BH42" s="376"/>
      <c r="BI42" s="376"/>
      <c r="BJ42" s="376"/>
      <c r="BK42" s="376"/>
      <c r="BL42" s="376"/>
      <c r="BM42" s="376"/>
      <c r="BN42" s="376"/>
      <c r="BO42" s="376"/>
      <c r="BP42" s="376"/>
      <c r="BQ42" s="376"/>
      <c r="BR42" s="376"/>
      <c r="BS42" s="376"/>
      <c r="BT42" s="376"/>
      <c r="BU42" s="376"/>
    </row>
    <row r="43" spans="1:73" ht="15" customHeight="1">
      <c r="A43" s="449" t="s">
        <v>217</v>
      </c>
      <c r="B43" s="85" t="s">
        <v>184</v>
      </c>
      <c r="C43" s="86">
        <f>C35+1</f>
        <v>426</v>
      </c>
      <c r="D43" s="87" t="s">
        <v>169</v>
      </c>
      <c r="E43" s="88" t="s">
        <v>180</v>
      </c>
      <c r="F43" s="89">
        <f>F35+7</f>
        <v>45471</v>
      </c>
      <c r="G43" s="90">
        <f t="shared" si="8"/>
        <v>45472</v>
      </c>
      <c r="H43" s="89">
        <f>F43+2</f>
        <v>45473</v>
      </c>
      <c r="I43" s="1518"/>
      <c r="J43" s="1536"/>
      <c r="K43" s="1515"/>
      <c r="L43" s="1518"/>
      <c r="M43" s="1376"/>
      <c r="N43" s="1857"/>
      <c r="O43" s="1857"/>
      <c r="P43" s="1857"/>
      <c r="Q43" s="1857"/>
      <c r="R43" s="1857"/>
      <c r="S43" s="1371"/>
      <c r="T43" s="1857"/>
      <c r="U43" s="1857"/>
      <c r="V43" s="1371"/>
      <c r="W43" s="1857"/>
      <c r="X43" s="1857"/>
      <c r="Y43" s="1857"/>
      <c r="Z43" s="1857"/>
      <c r="AA43" s="1857"/>
      <c r="AB43" s="1857"/>
      <c r="AC43" s="1857"/>
      <c r="AD43" s="1371"/>
      <c r="AE43" s="244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</row>
    <row r="44" spans="1:73" s="355" customFormat="1" ht="15" customHeight="1">
      <c r="A44" s="450" t="s">
        <v>844</v>
      </c>
      <c r="B44" s="337" t="s">
        <v>186</v>
      </c>
      <c r="C44" s="332">
        <f>C36+1</f>
        <v>426</v>
      </c>
      <c r="D44" s="338" t="s">
        <v>169</v>
      </c>
      <c r="E44" s="333" t="s">
        <v>187</v>
      </c>
      <c r="F44" s="334">
        <f>F36+7</f>
        <v>45467</v>
      </c>
      <c r="G44" s="335">
        <f t="shared" si="8"/>
        <v>45468</v>
      </c>
      <c r="H44" s="334">
        <f>F44+1</f>
        <v>45468</v>
      </c>
      <c r="I44" s="1518"/>
      <c r="J44" s="1536"/>
      <c r="K44" s="1515"/>
      <c r="L44" s="1518"/>
      <c r="M44" s="1376"/>
      <c r="N44" s="1857"/>
      <c r="O44" s="1857"/>
      <c r="P44" s="1857"/>
      <c r="Q44" s="1857"/>
      <c r="R44" s="1857"/>
      <c r="S44" s="1371"/>
      <c r="T44" s="1857"/>
      <c r="U44" s="1857"/>
      <c r="V44" s="1371"/>
      <c r="W44" s="1857"/>
      <c r="X44" s="1857"/>
      <c r="Y44" s="1857"/>
      <c r="Z44" s="1857"/>
      <c r="AA44" s="1857"/>
      <c r="AB44" s="1857"/>
      <c r="AC44" s="1857"/>
      <c r="AD44" s="1371"/>
      <c r="AE44" s="367"/>
      <c r="AF44" s="362"/>
      <c r="AG44" s="362"/>
      <c r="AH44" s="362"/>
      <c r="AI44" s="362"/>
      <c r="AJ44" s="362"/>
      <c r="AK44" s="362"/>
      <c r="AL44" s="362"/>
      <c r="AM44" s="362"/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2"/>
      <c r="AY44" s="362"/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2"/>
      <c r="BK44" s="362"/>
      <c r="BL44" s="362"/>
      <c r="BM44" s="362"/>
      <c r="BN44" s="362"/>
      <c r="BO44" s="362"/>
      <c r="BP44" s="362"/>
      <c r="BQ44" s="362"/>
      <c r="BR44" s="362"/>
      <c r="BS44" s="362"/>
      <c r="BT44" s="362"/>
      <c r="BU44" s="362"/>
    </row>
    <row r="45" spans="1:73" s="355" customFormat="1" ht="15" customHeight="1">
      <c r="A45" s="451" t="s">
        <v>196</v>
      </c>
      <c r="B45" s="332" t="s">
        <v>178</v>
      </c>
      <c r="C45" s="332">
        <f>C37+1</f>
        <v>423</v>
      </c>
      <c r="D45" s="338" t="s">
        <v>179</v>
      </c>
      <c r="E45" s="479" t="s">
        <v>187</v>
      </c>
      <c r="F45" s="480">
        <f>F37+7</f>
        <v>45469</v>
      </c>
      <c r="G45" s="481">
        <f t="shared" si="8"/>
        <v>45470</v>
      </c>
      <c r="H45" s="480">
        <f>F45+1</f>
        <v>45470</v>
      </c>
      <c r="I45" s="1519"/>
      <c r="J45" s="1694"/>
      <c r="K45" s="1696"/>
      <c r="L45" s="1698"/>
      <c r="M45" s="1605"/>
      <c r="N45" s="1859"/>
      <c r="O45" s="1859"/>
      <c r="P45" s="1859"/>
      <c r="Q45" s="1859"/>
      <c r="R45" s="1859"/>
      <c r="S45" s="1597"/>
      <c r="T45" s="1859"/>
      <c r="U45" s="1859"/>
      <c r="V45" s="1597"/>
      <c r="W45" s="1859"/>
      <c r="X45" s="1859"/>
      <c r="Y45" s="1859"/>
      <c r="Z45" s="1859"/>
      <c r="AA45" s="1859"/>
      <c r="AB45" s="1859"/>
      <c r="AC45" s="1859"/>
      <c r="AD45" s="1597"/>
      <c r="AE45" s="368"/>
      <c r="AF45" s="362"/>
      <c r="AG45" s="362"/>
      <c r="AH45" s="362"/>
      <c r="AI45" s="362"/>
      <c r="AJ45" s="362"/>
      <c r="AK45" s="362"/>
      <c r="AL45" s="362"/>
      <c r="AM45" s="362"/>
      <c r="AN45" s="362"/>
      <c r="AO45" s="362"/>
      <c r="AP45" s="362"/>
      <c r="AQ45" s="362"/>
      <c r="AR45" s="362"/>
      <c r="AS45" s="362"/>
      <c r="AT45" s="362"/>
      <c r="AU45" s="362"/>
      <c r="AV45" s="362"/>
      <c r="AW45" s="362"/>
      <c r="AX45" s="362"/>
      <c r="AY45" s="362"/>
      <c r="AZ45" s="362"/>
      <c r="BA45" s="362"/>
      <c r="BB45" s="362"/>
      <c r="BC45" s="362"/>
      <c r="BD45" s="362"/>
      <c r="BE45" s="362"/>
      <c r="BF45" s="362"/>
      <c r="BG45" s="362"/>
      <c r="BH45" s="362"/>
      <c r="BI45" s="362"/>
      <c r="BJ45" s="362"/>
      <c r="BK45" s="362"/>
      <c r="BL45" s="362"/>
      <c r="BM45" s="362"/>
      <c r="BN45" s="362"/>
      <c r="BO45" s="362"/>
      <c r="BP45" s="362"/>
      <c r="BQ45" s="362"/>
      <c r="BR45" s="362"/>
      <c r="BS45" s="362"/>
      <c r="BT45" s="362"/>
      <c r="BU45" s="362"/>
    </row>
    <row r="46" spans="1:73" ht="7.9" customHeight="1">
      <c r="A46" s="62"/>
      <c r="B46" s="39"/>
      <c r="C46" s="39"/>
      <c r="D46" s="40"/>
      <c r="E46" s="40"/>
      <c r="F46" s="39"/>
      <c r="G46" s="39"/>
      <c r="H46" s="39"/>
      <c r="I46" s="444"/>
      <c r="J46" s="62"/>
      <c r="K46" s="62"/>
      <c r="L46" s="62"/>
      <c r="M46" s="61"/>
      <c r="N46" s="61"/>
      <c r="O46" s="61"/>
      <c r="P46" s="61"/>
      <c r="Q46" s="61"/>
      <c r="R46" s="61"/>
      <c r="S46" s="464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</row>
    <row r="47" spans="1:73" ht="15" customHeight="1">
      <c r="A47" s="447" t="s">
        <v>194</v>
      </c>
      <c r="B47" s="73" t="s">
        <v>168</v>
      </c>
      <c r="C47" s="68">
        <f>C39+1</f>
        <v>427</v>
      </c>
      <c r="D47" s="75" t="s">
        <v>169</v>
      </c>
      <c r="E47" s="69" t="s">
        <v>170</v>
      </c>
      <c r="F47" s="70">
        <f>F39+7</f>
        <v>45473</v>
      </c>
      <c r="G47" s="71">
        <f t="shared" ref="G47:G53" si="10">F47+1</f>
        <v>45474</v>
      </c>
      <c r="H47" s="70">
        <f>F47+4</f>
        <v>45477</v>
      </c>
      <c r="I47" s="1496" t="s">
        <v>835</v>
      </c>
      <c r="J47" s="1695" t="s">
        <v>830</v>
      </c>
      <c r="K47" s="1695">
        <f>SUM(K39+1)</f>
        <v>426</v>
      </c>
      <c r="L47" s="1697" t="s">
        <v>173</v>
      </c>
      <c r="M47" s="1604">
        <f>SUM(M39+7)</f>
        <v>45483</v>
      </c>
      <c r="N47" s="1856">
        <f>M47+1</f>
        <v>45484</v>
      </c>
      <c r="O47" s="1856">
        <f>SUM(N47+18)</f>
        <v>45502</v>
      </c>
      <c r="P47" s="1856">
        <f>SUM(N47+43)</f>
        <v>45527</v>
      </c>
      <c r="Q47" s="1856">
        <f>SUM(N47+33)</f>
        <v>45517</v>
      </c>
      <c r="R47" s="1856">
        <f>SUM(N47+49)</f>
        <v>45533</v>
      </c>
      <c r="S47" s="1596">
        <f>SUM(N47+42)</f>
        <v>45526</v>
      </c>
      <c r="T47" s="1856">
        <f>SUM(N47+41)</f>
        <v>45525</v>
      </c>
      <c r="U47" s="1856">
        <f>SUM(N47+35)</f>
        <v>45519</v>
      </c>
      <c r="V47" s="1596">
        <f>SUM(N47+62)</f>
        <v>45546</v>
      </c>
      <c r="W47" s="1856">
        <f>SUM(P47+12)</f>
        <v>45539</v>
      </c>
      <c r="X47" s="1856">
        <f t="shared" ref="X47:AB47" si="11">SUM(W47+7)</f>
        <v>45546</v>
      </c>
      <c r="Y47" s="1856">
        <f t="shared" si="11"/>
        <v>45553</v>
      </c>
      <c r="Z47" s="1856">
        <f t="shared" si="11"/>
        <v>45560</v>
      </c>
      <c r="AA47" s="1856">
        <f t="shared" si="11"/>
        <v>45567</v>
      </c>
      <c r="AB47" s="1856">
        <f t="shared" si="11"/>
        <v>45574</v>
      </c>
      <c r="AC47" s="1856">
        <f>SUM(N47,47)</f>
        <v>45531</v>
      </c>
      <c r="AD47" s="1371">
        <f>SUM(S47+2)</f>
        <v>45528</v>
      </c>
      <c r="AE47" s="243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</row>
    <row r="48" spans="1:73" ht="15" customHeight="1">
      <c r="A48" s="448" t="s">
        <v>194</v>
      </c>
      <c r="B48" s="82" t="s">
        <v>168</v>
      </c>
      <c r="C48" s="76">
        <f>C40+1</f>
        <v>427</v>
      </c>
      <c r="D48" s="83" t="s">
        <v>169</v>
      </c>
      <c r="E48" s="77" t="s">
        <v>176</v>
      </c>
      <c r="F48" s="78">
        <f>F40+7</f>
        <v>45476</v>
      </c>
      <c r="G48" s="79">
        <f t="shared" si="10"/>
        <v>45477</v>
      </c>
      <c r="H48" s="78">
        <f>F48+1</f>
        <v>45477</v>
      </c>
      <c r="I48" s="1497"/>
      <c r="J48" s="1515"/>
      <c r="K48" s="1515"/>
      <c r="L48" s="1518"/>
      <c r="M48" s="1376"/>
      <c r="N48" s="1857"/>
      <c r="O48" s="1857"/>
      <c r="P48" s="1857"/>
      <c r="Q48" s="1857"/>
      <c r="R48" s="1857"/>
      <c r="S48" s="1371"/>
      <c r="T48" s="1857"/>
      <c r="U48" s="1857"/>
      <c r="V48" s="1371"/>
      <c r="W48" s="1857"/>
      <c r="X48" s="1857"/>
      <c r="Y48" s="1857"/>
      <c r="Z48" s="1857"/>
      <c r="AA48" s="1857"/>
      <c r="AB48" s="1857"/>
      <c r="AC48" s="1857"/>
      <c r="AD48" s="1371"/>
      <c r="AE48" s="244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</row>
    <row r="49" spans="1:73" ht="15" customHeight="1">
      <c r="A49" s="449" t="s">
        <v>228</v>
      </c>
      <c r="B49" s="337" t="s">
        <v>178</v>
      </c>
      <c r="C49" s="332">
        <f>C41+1</f>
        <v>424</v>
      </c>
      <c r="D49" s="338" t="s">
        <v>179</v>
      </c>
      <c r="E49" s="88" t="s">
        <v>180</v>
      </c>
      <c r="F49" s="89">
        <f>F41+7</f>
        <v>45473</v>
      </c>
      <c r="G49" s="90">
        <f t="shared" si="10"/>
        <v>45474</v>
      </c>
      <c r="H49" s="89">
        <f>F49+4</f>
        <v>45477</v>
      </c>
      <c r="I49" s="1497"/>
      <c r="J49" s="1515"/>
      <c r="K49" s="1515"/>
      <c r="L49" s="1518"/>
      <c r="M49" s="1376"/>
      <c r="N49" s="1857"/>
      <c r="O49" s="1857"/>
      <c r="P49" s="1857"/>
      <c r="Q49" s="1857"/>
      <c r="R49" s="1857"/>
      <c r="S49" s="1371"/>
      <c r="T49" s="1857"/>
      <c r="U49" s="1857"/>
      <c r="V49" s="1371"/>
      <c r="W49" s="1857"/>
      <c r="X49" s="1857"/>
      <c r="Y49" s="1857"/>
      <c r="Z49" s="1857"/>
      <c r="AA49" s="1857"/>
      <c r="AB49" s="1857"/>
      <c r="AC49" s="1857"/>
      <c r="AD49" s="1371"/>
      <c r="AE49" s="244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</row>
    <row r="50" spans="1:73" s="377" customFormat="1" ht="15" customHeight="1">
      <c r="A50" s="494" t="s">
        <v>610</v>
      </c>
      <c r="B50" s="370" t="s">
        <v>182</v>
      </c>
      <c r="C50" s="370">
        <f>C42+1</f>
        <v>425</v>
      </c>
      <c r="D50" s="371" t="s">
        <v>179</v>
      </c>
      <c r="E50" s="372" t="s">
        <v>180</v>
      </c>
      <c r="F50" s="373">
        <f>F42+7</f>
        <v>45474</v>
      </c>
      <c r="G50" s="374">
        <f t="shared" si="10"/>
        <v>45475</v>
      </c>
      <c r="H50" s="373">
        <f>F50+2</f>
        <v>45476</v>
      </c>
      <c r="I50" s="1497"/>
      <c r="J50" s="1515"/>
      <c r="K50" s="1515"/>
      <c r="L50" s="1518"/>
      <c r="M50" s="1376"/>
      <c r="N50" s="1857"/>
      <c r="O50" s="1857"/>
      <c r="P50" s="1857"/>
      <c r="Q50" s="1857"/>
      <c r="R50" s="1857"/>
      <c r="S50" s="1371"/>
      <c r="T50" s="1857"/>
      <c r="U50" s="1857"/>
      <c r="V50" s="1371"/>
      <c r="W50" s="1857"/>
      <c r="X50" s="1857"/>
      <c r="Y50" s="1857"/>
      <c r="Z50" s="1857"/>
      <c r="AA50" s="1857"/>
      <c r="AB50" s="1857"/>
      <c r="AC50" s="1857"/>
      <c r="AD50" s="1371"/>
      <c r="AE50" s="384"/>
      <c r="AF50" s="376"/>
      <c r="AG50" s="376"/>
      <c r="AH50" s="376"/>
      <c r="AI50" s="376"/>
      <c r="AJ50" s="376"/>
      <c r="AK50" s="376"/>
      <c r="AL50" s="376"/>
      <c r="AM50" s="376"/>
      <c r="AN50" s="376"/>
      <c r="AO50" s="376"/>
      <c r="AP50" s="376"/>
      <c r="AQ50" s="376"/>
      <c r="AR50" s="376"/>
      <c r="AS50" s="376"/>
      <c r="AT50" s="376"/>
      <c r="AU50" s="376"/>
      <c r="AV50" s="376"/>
      <c r="AW50" s="376"/>
      <c r="AX50" s="376"/>
      <c r="AY50" s="376"/>
      <c r="AZ50" s="376"/>
      <c r="BA50" s="376"/>
      <c r="BB50" s="376"/>
      <c r="BC50" s="376"/>
      <c r="BD50" s="376"/>
      <c r="BE50" s="376"/>
      <c r="BF50" s="376"/>
      <c r="BG50" s="376"/>
      <c r="BH50" s="376"/>
      <c r="BI50" s="376"/>
      <c r="BJ50" s="376"/>
      <c r="BK50" s="376"/>
      <c r="BL50" s="376"/>
      <c r="BM50" s="376"/>
      <c r="BN50" s="376"/>
      <c r="BO50" s="376"/>
      <c r="BP50" s="376"/>
      <c r="BQ50" s="376"/>
      <c r="BR50" s="376"/>
      <c r="BS50" s="376"/>
      <c r="BT50" s="376"/>
      <c r="BU50" s="376"/>
    </row>
    <row r="51" spans="1:73" ht="15" customHeight="1">
      <c r="A51" s="449" t="s">
        <v>230</v>
      </c>
      <c r="B51" s="85" t="s">
        <v>184</v>
      </c>
      <c r="C51" s="86">
        <f>C43+1</f>
        <v>427</v>
      </c>
      <c r="D51" s="87" t="s">
        <v>169</v>
      </c>
      <c r="E51" s="88" t="s">
        <v>180</v>
      </c>
      <c r="F51" s="89">
        <f>F43+7</f>
        <v>45478</v>
      </c>
      <c r="G51" s="90">
        <f t="shared" si="10"/>
        <v>45479</v>
      </c>
      <c r="H51" s="89">
        <f>F51+2</f>
        <v>45480</v>
      </c>
      <c r="I51" s="1497"/>
      <c r="J51" s="1515"/>
      <c r="K51" s="1515"/>
      <c r="L51" s="1518"/>
      <c r="M51" s="1376"/>
      <c r="N51" s="1857"/>
      <c r="O51" s="1857"/>
      <c r="P51" s="1857"/>
      <c r="Q51" s="1857"/>
      <c r="R51" s="1857"/>
      <c r="S51" s="1371"/>
      <c r="T51" s="1857"/>
      <c r="U51" s="1857"/>
      <c r="V51" s="1371"/>
      <c r="W51" s="1857"/>
      <c r="X51" s="1857"/>
      <c r="Y51" s="1857"/>
      <c r="Z51" s="1857"/>
      <c r="AA51" s="1857"/>
      <c r="AB51" s="1857"/>
      <c r="AC51" s="1857"/>
      <c r="AD51" s="1371"/>
      <c r="AE51" s="244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</row>
    <row r="52" spans="1:73" s="377" customFormat="1" ht="15" customHeight="1">
      <c r="A52" s="450" t="s">
        <v>185</v>
      </c>
      <c r="B52" s="379" t="s">
        <v>186</v>
      </c>
      <c r="C52" s="370">
        <f>C44+1</f>
        <v>427</v>
      </c>
      <c r="D52" s="380" t="s">
        <v>169</v>
      </c>
      <c r="E52" s="372" t="s">
        <v>187</v>
      </c>
      <c r="F52" s="373">
        <f>F44+7</f>
        <v>45474</v>
      </c>
      <c r="G52" s="374">
        <f t="shared" si="10"/>
        <v>45475</v>
      </c>
      <c r="H52" s="373">
        <f>F52+1</f>
        <v>45475</v>
      </c>
      <c r="I52" s="1497"/>
      <c r="J52" s="1515"/>
      <c r="K52" s="1515"/>
      <c r="L52" s="1518"/>
      <c r="M52" s="1376"/>
      <c r="N52" s="1857"/>
      <c r="O52" s="1857"/>
      <c r="P52" s="1857"/>
      <c r="Q52" s="1857"/>
      <c r="R52" s="1857"/>
      <c r="S52" s="1371"/>
      <c r="T52" s="1857"/>
      <c r="U52" s="1857"/>
      <c r="V52" s="1371"/>
      <c r="W52" s="1857"/>
      <c r="X52" s="1857"/>
      <c r="Y52" s="1857"/>
      <c r="Z52" s="1857"/>
      <c r="AA52" s="1857"/>
      <c r="AB52" s="1857"/>
      <c r="AC52" s="1857"/>
      <c r="AD52" s="1371"/>
      <c r="AE52" s="384"/>
      <c r="AF52" s="376"/>
      <c r="AG52" s="376"/>
      <c r="AH52" s="376"/>
      <c r="AI52" s="376"/>
      <c r="AJ52" s="376"/>
      <c r="AK52" s="376"/>
      <c r="AL52" s="376"/>
      <c r="AM52" s="376"/>
      <c r="AN52" s="376"/>
      <c r="AO52" s="376"/>
      <c r="AP52" s="376"/>
      <c r="AQ52" s="376"/>
      <c r="AR52" s="376"/>
      <c r="AS52" s="376"/>
      <c r="AT52" s="376"/>
      <c r="AU52" s="376"/>
      <c r="AV52" s="376"/>
      <c r="AW52" s="376"/>
      <c r="AX52" s="376"/>
      <c r="AY52" s="376"/>
      <c r="AZ52" s="376"/>
      <c r="BA52" s="376"/>
      <c r="BB52" s="376"/>
      <c r="BC52" s="376"/>
      <c r="BD52" s="376"/>
      <c r="BE52" s="376"/>
      <c r="BF52" s="376"/>
      <c r="BG52" s="376"/>
      <c r="BH52" s="376"/>
      <c r="BI52" s="376"/>
      <c r="BJ52" s="376"/>
      <c r="BK52" s="376"/>
      <c r="BL52" s="376"/>
      <c r="BM52" s="376"/>
      <c r="BN52" s="376"/>
      <c r="BO52" s="376"/>
      <c r="BP52" s="376"/>
      <c r="BQ52" s="376"/>
      <c r="BR52" s="376"/>
      <c r="BS52" s="376"/>
      <c r="BT52" s="376"/>
      <c r="BU52" s="376"/>
    </row>
    <row r="53" spans="1:73" s="377" customFormat="1" ht="15" customHeight="1">
      <c r="A53" s="451" t="s">
        <v>228</v>
      </c>
      <c r="B53" s="482" t="s">
        <v>178</v>
      </c>
      <c r="C53" s="483">
        <f>C45+1</f>
        <v>424</v>
      </c>
      <c r="D53" s="484" t="s">
        <v>179</v>
      </c>
      <c r="E53" s="485" t="s">
        <v>187</v>
      </c>
      <c r="F53" s="486">
        <f>F45+7</f>
        <v>45476</v>
      </c>
      <c r="G53" s="487">
        <f t="shared" si="10"/>
        <v>45477</v>
      </c>
      <c r="H53" s="486">
        <f>F53+1</f>
        <v>45477</v>
      </c>
      <c r="I53" s="1498"/>
      <c r="J53" s="1696"/>
      <c r="K53" s="1696"/>
      <c r="L53" s="1698"/>
      <c r="M53" s="1605"/>
      <c r="N53" s="1859"/>
      <c r="O53" s="1859"/>
      <c r="P53" s="1859"/>
      <c r="Q53" s="1859"/>
      <c r="R53" s="1859"/>
      <c r="S53" s="1597"/>
      <c r="T53" s="1859"/>
      <c r="U53" s="1859"/>
      <c r="V53" s="1597"/>
      <c r="W53" s="1859"/>
      <c r="X53" s="1859"/>
      <c r="Y53" s="1859"/>
      <c r="Z53" s="1859"/>
      <c r="AA53" s="1859"/>
      <c r="AB53" s="1859"/>
      <c r="AC53" s="1859"/>
      <c r="AD53" s="1597"/>
      <c r="AE53" s="387"/>
      <c r="AF53" s="376"/>
      <c r="AG53" s="376"/>
      <c r="AH53" s="376"/>
      <c r="AI53" s="376"/>
      <c r="AJ53" s="376"/>
      <c r="AK53" s="376"/>
      <c r="AL53" s="376"/>
      <c r="AM53" s="376"/>
      <c r="AN53" s="376"/>
      <c r="AO53" s="376"/>
      <c r="AP53" s="376"/>
      <c r="AQ53" s="376"/>
      <c r="AR53" s="376"/>
      <c r="AS53" s="376"/>
      <c r="AT53" s="376"/>
      <c r="AU53" s="376"/>
      <c r="AV53" s="376"/>
      <c r="AW53" s="376"/>
      <c r="AX53" s="376"/>
      <c r="AY53" s="376"/>
      <c r="AZ53" s="376"/>
      <c r="BA53" s="376"/>
      <c r="BB53" s="376"/>
      <c r="BC53" s="376"/>
      <c r="BD53" s="376"/>
      <c r="BE53" s="376"/>
      <c r="BF53" s="376"/>
      <c r="BG53" s="376"/>
      <c r="BH53" s="376"/>
      <c r="BI53" s="376"/>
      <c r="BJ53" s="376"/>
      <c r="BK53" s="376"/>
      <c r="BL53" s="376"/>
      <c r="BM53" s="376"/>
      <c r="BN53" s="376"/>
      <c r="BO53" s="376"/>
      <c r="BP53" s="376"/>
      <c r="BQ53" s="376"/>
      <c r="BR53" s="376"/>
      <c r="BS53" s="376"/>
      <c r="BT53" s="376"/>
      <c r="BU53" s="376"/>
    </row>
    <row r="54" spans="1:73" ht="7.9" customHeight="1">
      <c r="A54" s="62"/>
      <c r="B54" s="39"/>
      <c r="C54" s="39"/>
      <c r="D54" s="40"/>
      <c r="E54" s="40"/>
      <c r="F54" s="39"/>
      <c r="G54" s="39"/>
      <c r="H54" s="39"/>
      <c r="I54" s="442"/>
      <c r="J54" s="62"/>
      <c r="K54" s="62"/>
      <c r="L54" s="62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</row>
    <row r="55" spans="1:73" ht="15" customHeight="1">
      <c r="A55" s="74" t="s">
        <v>845</v>
      </c>
      <c r="B55" s="394" t="s">
        <v>168</v>
      </c>
      <c r="C55" s="395">
        <f>C47+1</f>
        <v>428</v>
      </c>
      <c r="D55" s="396" t="s">
        <v>169</v>
      </c>
      <c r="E55" s="69" t="s">
        <v>170</v>
      </c>
      <c r="F55" s="70">
        <f>F47+7</f>
        <v>45480</v>
      </c>
      <c r="G55" s="71">
        <f>F55+1</f>
        <v>45481</v>
      </c>
      <c r="H55" s="72">
        <f>F55+4</f>
        <v>45484</v>
      </c>
      <c r="I55" s="1496" t="s">
        <v>836</v>
      </c>
      <c r="J55" s="1695" t="s">
        <v>830</v>
      </c>
      <c r="K55" s="1695">
        <f>SUM(K47+1)</f>
        <v>427</v>
      </c>
      <c r="L55" s="1697" t="s">
        <v>173</v>
      </c>
      <c r="M55" s="1604">
        <f>SUM(M47+7)</f>
        <v>45490</v>
      </c>
      <c r="N55" s="1856">
        <f>M55+1</f>
        <v>45491</v>
      </c>
      <c r="O55" s="1856">
        <f>SUM(N55+18)</f>
        <v>45509</v>
      </c>
      <c r="P55" s="1856">
        <f>SUM(N55+43)</f>
        <v>45534</v>
      </c>
      <c r="Q55" s="1856">
        <f>SUM(N55+33)</f>
        <v>45524</v>
      </c>
      <c r="R55" s="1856">
        <f>SUM(N55+49)</f>
        <v>45540</v>
      </c>
      <c r="S55" s="1596">
        <f>SUM(N55+42)</f>
        <v>45533</v>
      </c>
      <c r="T55" s="1856">
        <f>SUM(N55+41)</f>
        <v>45532</v>
      </c>
      <c r="U55" s="1856">
        <f>SUM(N55+35)</f>
        <v>45526</v>
      </c>
      <c r="V55" s="1596">
        <f>SUM(N55+62)</f>
        <v>45553</v>
      </c>
      <c r="W55" s="1856">
        <f>SUM(P55+12)</f>
        <v>45546</v>
      </c>
      <c r="X55" s="1856">
        <f t="shared" ref="X55:AB55" si="12">SUM(W55+7)</f>
        <v>45553</v>
      </c>
      <c r="Y55" s="1856">
        <f t="shared" si="12"/>
        <v>45560</v>
      </c>
      <c r="Z55" s="1856">
        <f t="shared" si="12"/>
        <v>45567</v>
      </c>
      <c r="AA55" s="1856">
        <f t="shared" si="12"/>
        <v>45574</v>
      </c>
      <c r="AB55" s="1856">
        <f t="shared" si="12"/>
        <v>45581</v>
      </c>
      <c r="AC55" s="1856">
        <f>SUM(N55,47)</f>
        <v>45538</v>
      </c>
      <c r="AD55" s="1371">
        <f>SUM(S55+2)</f>
        <v>45535</v>
      </c>
      <c r="AE55" s="243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</row>
    <row r="56" spans="1:73" ht="15" customHeight="1">
      <c r="A56" s="331" t="s">
        <v>846</v>
      </c>
      <c r="B56" s="337" t="s">
        <v>168</v>
      </c>
      <c r="C56" s="332">
        <f>C48+1</f>
        <v>428</v>
      </c>
      <c r="D56" s="338" t="s">
        <v>169</v>
      </c>
      <c r="E56" s="77" t="s">
        <v>176</v>
      </c>
      <c r="F56" s="78">
        <f>F48+7</f>
        <v>45483</v>
      </c>
      <c r="G56" s="79">
        <f>F56</f>
        <v>45483</v>
      </c>
      <c r="H56" s="80">
        <f>F56+1</f>
        <v>45484</v>
      </c>
      <c r="I56" s="1497"/>
      <c r="J56" s="1515"/>
      <c r="K56" s="1515"/>
      <c r="L56" s="1518"/>
      <c r="M56" s="1376"/>
      <c r="N56" s="1857"/>
      <c r="O56" s="1857"/>
      <c r="P56" s="1857"/>
      <c r="Q56" s="1857"/>
      <c r="R56" s="1857"/>
      <c r="S56" s="1371"/>
      <c r="T56" s="1857"/>
      <c r="U56" s="1857"/>
      <c r="V56" s="1371"/>
      <c r="W56" s="1857"/>
      <c r="X56" s="1857"/>
      <c r="Y56" s="1857"/>
      <c r="Z56" s="1857"/>
      <c r="AA56" s="1857"/>
      <c r="AB56" s="1857"/>
      <c r="AC56" s="1857"/>
      <c r="AD56" s="1371"/>
      <c r="AE56" s="244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</row>
    <row r="57" spans="1:73" ht="15" customHeight="1">
      <c r="A57" s="449" t="s">
        <v>189</v>
      </c>
      <c r="B57" s="456" t="s">
        <v>178</v>
      </c>
      <c r="C57" s="254">
        <f>C49+1</f>
        <v>425</v>
      </c>
      <c r="D57" s="280" t="s">
        <v>179</v>
      </c>
      <c r="E57" s="457" t="s">
        <v>180</v>
      </c>
      <c r="F57" s="255">
        <f>F49+7</f>
        <v>45480</v>
      </c>
      <c r="G57" s="458">
        <f>F57+1</f>
        <v>45481</v>
      </c>
      <c r="H57" s="461">
        <f>F57+4</f>
        <v>45484</v>
      </c>
      <c r="I57" s="1497"/>
      <c r="J57" s="1515"/>
      <c r="K57" s="1515"/>
      <c r="L57" s="1518"/>
      <c r="M57" s="1376"/>
      <c r="N57" s="1857"/>
      <c r="O57" s="1857"/>
      <c r="P57" s="1857"/>
      <c r="Q57" s="1857"/>
      <c r="R57" s="1857"/>
      <c r="S57" s="1371"/>
      <c r="T57" s="1857"/>
      <c r="U57" s="1857"/>
      <c r="V57" s="1371"/>
      <c r="W57" s="1857"/>
      <c r="X57" s="1857"/>
      <c r="Y57" s="1857"/>
      <c r="Z57" s="1857"/>
      <c r="AA57" s="1857"/>
      <c r="AB57" s="1857"/>
      <c r="AC57" s="1857"/>
      <c r="AD57" s="1371"/>
      <c r="AE57" s="244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</row>
    <row r="58" spans="1:73" s="377" customFormat="1" ht="15" customHeight="1">
      <c r="A58" s="494" t="s">
        <v>614</v>
      </c>
      <c r="B58" s="370" t="s">
        <v>182</v>
      </c>
      <c r="C58" s="370">
        <f>C50+1</f>
        <v>426</v>
      </c>
      <c r="D58" s="371" t="s">
        <v>179</v>
      </c>
      <c r="E58" s="372" t="s">
        <v>180</v>
      </c>
      <c r="F58" s="373">
        <f>F50+7</f>
        <v>45481</v>
      </c>
      <c r="G58" s="374">
        <f>F58+1</f>
        <v>45482</v>
      </c>
      <c r="H58" s="382">
        <f>F58+2</f>
        <v>45483</v>
      </c>
      <c r="I58" s="1497"/>
      <c r="J58" s="1515"/>
      <c r="K58" s="1515"/>
      <c r="L58" s="1518"/>
      <c r="M58" s="1376"/>
      <c r="N58" s="1857"/>
      <c r="O58" s="1857"/>
      <c r="P58" s="1857"/>
      <c r="Q58" s="1857"/>
      <c r="R58" s="1857"/>
      <c r="S58" s="1371"/>
      <c r="T58" s="1857"/>
      <c r="U58" s="1857"/>
      <c r="V58" s="1371"/>
      <c r="W58" s="1857"/>
      <c r="X58" s="1857"/>
      <c r="Y58" s="1857"/>
      <c r="Z58" s="1857"/>
      <c r="AA58" s="1857"/>
      <c r="AB58" s="1857"/>
      <c r="AC58" s="1857"/>
      <c r="AD58" s="1371"/>
      <c r="AE58" s="384"/>
      <c r="AF58" s="376"/>
      <c r="AG58" s="376"/>
      <c r="AH58" s="376"/>
      <c r="AI58" s="376"/>
      <c r="AJ58" s="376"/>
      <c r="AK58" s="376"/>
      <c r="AL58" s="376"/>
      <c r="AM58" s="376"/>
      <c r="AN58" s="376"/>
      <c r="AO58" s="376"/>
      <c r="AP58" s="376"/>
      <c r="AQ58" s="376"/>
      <c r="AR58" s="376"/>
      <c r="AS58" s="376"/>
      <c r="AT58" s="376"/>
      <c r="AU58" s="376"/>
      <c r="AV58" s="376"/>
      <c r="AW58" s="376"/>
      <c r="AX58" s="376"/>
      <c r="AY58" s="376"/>
      <c r="AZ58" s="376"/>
      <c r="BA58" s="376"/>
      <c r="BB58" s="376"/>
      <c r="BC58" s="376"/>
      <c r="BD58" s="376"/>
      <c r="BE58" s="376"/>
      <c r="BF58" s="376"/>
      <c r="BG58" s="376"/>
      <c r="BH58" s="376"/>
      <c r="BI58" s="376"/>
      <c r="BJ58" s="376"/>
      <c r="BK58" s="376"/>
      <c r="BL58" s="376"/>
      <c r="BM58" s="376"/>
      <c r="BN58" s="376"/>
      <c r="BO58" s="376"/>
      <c r="BP58" s="376"/>
      <c r="BQ58" s="376"/>
      <c r="BR58" s="376"/>
      <c r="BS58" s="376"/>
      <c r="BT58" s="376"/>
      <c r="BU58" s="376"/>
    </row>
    <row r="59" spans="1:73" ht="15" customHeight="1">
      <c r="A59" s="449" t="s">
        <v>512</v>
      </c>
      <c r="B59" s="85" t="s">
        <v>184</v>
      </c>
      <c r="C59" s="86">
        <f>C51+1</f>
        <v>428</v>
      </c>
      <c r="D59" s="87" t="s">
        <v>169</v>
      </c>
      <c r="E59" s="88" t="s">
        <v>180</v>
      </c>
      <c r="F59" s="89">
        <f>F51+7</f>
        <v>45485</v>
      </c>
      <c r="G59" s="90">
        <f>F59+1</f>
        <v>45486</v>
      </c>
      <c r="H59" s="89">
        <f>F59+2</f>
        <v>45487</v>
      </c>
      <c r="I59" s="1497"/>
      <c r="J59" s="1515"/>
      <c r="K59" s="1515"/>
      <c r="L59" s="1518"/>
      <c r="M59" s="1376"/>
      <c r="N59" s="1857"/>
      <c r="O59" s="1857"/>
      <c r="P59" s="1857"/>
      <c r="Q59" s="1857"/>
      <c r="R59" s="1857"/>
      <c r="S59" s="1371"/>
      <c r="T59" s="1857"/>
      <c r="U59" s="1857"/>
      <c r="V59" s="1371"/>
      <c r="W59" s="1857"/>
      <c r="X59" s="1857"/>
      <c r="Y59" s="1857"/>
      <c r="Z59" s="1857"/>
      <c r="AA59" s="1857"/>
      <c r="AB59" s="1857"/>
      <c r="AC59" s="1857"/>
      <c r="AD59" s="1371"/>
      <c r="AE59" s="244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</row>
    <row r="60" spans="1:73" s="377" customFormat="1" ht="15" customHeight="1">
      <c r="A60" s="450" t="s">
        <v>571</v>
      </c>
      <c r="B60" s="379" t="s">
        <v>186</v>
      </c>
      <c r="C60" s="370">
        <f>C52+1</f>
        <v>428</v>
      </c>
      <c r="D60" s="380" t="s">
        <v>169</v>
      </c>
      <c r="E60" s="372" t="s">
        <v>187</v>
      </c>
      <c r="F60" s="373">
        <f>F52+7</f>
        <v>45481</v>
      </c>
      <c r="G60" s="374">
        <f>F60</f>
        <v>45481</v>
      </c>
      <c r="H60" s="382">
        <f>F60+1</f>
        <v>45482</v>
      </c>
      <c r="I60" s="1497"/>
      <c r="J60" s="1515"/>
      <c r="K60" s="1515"/>
      <c r="L60" s="1518"/>
      <c r="M60" s="1376"/>
      <c r="N60" s="1857"/>
      <c r="O60" s="1857"/>
      <c r="P60" s="1857"/>
      <c r="Q60" s="1857"/>
      <c r="R60" s="1857"/>
      <c r="S60" s="1371"/>
      <c r="T60" s="1857"/>
      <c r="U60" s="1857"/>
      <c r="V60" s="1371"/>
      <c r="W60" s="1857"/>
      <c r="X60" s="1857"/>
      <c r="Y60" s="1857"/>
      <c r="Z60" s="1857"/>
      <c r="AA60" s="1857"/>
      <c r="AB60" s="1857"/>
      <c r="AC60" s="1857"/>
      <c r="AD60" s="1371"/>
      <c r="AE60" s="384"/>
      <c r="AF60" s="376"/>
      <c r="AG60" s="376"/>
      <c r="AH60" s="376"/>
      <c r="AI60" s="376"/>
      <c r="AJ60" s="376"/>
      <c r="AK60" s="376"/>
      <c r="AL60" s="376"/>
      <c r="AM60" s="376"/>
      <c r="AN60" s="376"/>
      <c r="AO60" s="376"/>
      <c r="AP60" s="376"/>
      <c r="AQ60" s="376"/>
      <c r="AR60" s="376"/>
      <c r="AS60" s="376"/>
      <c r="AT60" s="376"/>
      <c r="AU60" s="376"/>
      <c r="AV60" s="376"/>
      <c r="AW60" s="376"/>
      <c r="AX60" s="376"/>
      <c r="AY60" s="376"/>
      <c r="AZ60" s="376"/>
      <c r="BA60" s="376"/>
      <c r="BB60" s="376"/>
      <c r="BC60" s="376"/>
      <c r="BD60" s="376"/>
      <c r="BE60" s="376"/>
      <c r="BF60" s="376"/>
      <c r="BG60" s="376"/>
      <c r="BH60" s="376"/>
      <c r="BI60" s="376"/>
      <c r="BJ60" s="376"/>
      <c r="BK60" s="376"/>
      <c r="BL60" s="376"/>
      <c r="BM60" s="376"/>
      <c r="BN60" s="376"/>
      <c r="BO60" s="376"/>
      <c r="BP60" s="376"/>
      <c r="BQ60" s="376"/>
      <c r="BR60" s="376"/>
      <c r="BS60" s="376"/>
      <c r="BT60" s="376"/>
      <c r="BU60" s="376"/>
    </row>
    <row r="61" spans="1:73" s="377" customFormat="1" ht="15" customHeight="1">
      <c r="A61" s="451" t="s">
        <v>189</v>
      </c>
      <c r="B61" s="482" t="s">
        <v>178</v>
      </c>
      <c r="C61" s="483">
        <f>C53+1</f>
        <v>425</v>
      </c>
      <c r="D61" s="484" t="s">
        <v>179</v>
      </c>
      <c r="E61" s="485" t="s">
        <v>187</v>
      </c>
      <c r="F61" s="486">
        <f>F53+7</f>
        <v>45483</v>
      </c>
      <c r="G61" s="487">
        <f>F61+1</f>
        <v>45484</v>
      </c>
      <c r="H61" s="488">
        <f>F61</f>
        <v>45483</v>
      </c>
      <c r="I61" s="1498"/>
      <c r="J61" s="1516"/>
      <c r="K61" s="1696"/>
      <c r="L61" s="1698"/>
      <c r="M61" s="1605"/>
      <c r="N61" s="1859"/>
      <c r="O61" s="1859"/>
      <c r="P61" s="1859"/>
      <c r="Q61" s="1859"/>
      <c r="R61" s="1859"/>
      <c r="S61" s="1597"/>
      <c r="T61" s="1859"/>
      <c r="U61" s="1859"/>
      <c r="V61" s="1597"/>
      <c r="W61" s="1859"/>
      <c r="X61" s="1859"/>
      <c r="Y61" s="1859"/>
      <c r="Z61" s="1859"/>
      <c r="AA61" s="1859"/>
      <c r="AB61" s="1859"/>
      <c r="AC61" s="1859"/>
      <c r="AD61" s="1597"/>
      <c r="AE61" s="387"/>
      <c r="AF61" s="376"/>
      <c r="AG61" s="376"/>
      <c r="AH61" s="376"/>
      <c r="AI61" s="376"/>
      <c r="AJ61" s="376"/>
      <c r="AK61" s="376"/>
      <c r="AL61" s="376"/>
      <c r="AM61" s="376"/>
      <c r="AN61" s="376"/>
      <c r="AO61" s="376"/>
      <c r="AP61" s="376"/>
      <c r="AQ61" s="376"/>
      <c r="AR61" s="376"/>
      <c r="AS61" s="376"/>
      <c r="AT61" s="376"/>
      <c r="AU61" s="376"/>
      <c r="AV61" s="376"/>
      <c r="AW61" s="376"/>
      <c r="AX61" s="376"/>
      <c r="AY61" s="376"/>
      <c r="AZ61" s="376"/>
      <c r="BA61" s="376"/>
      <c r="BB61" s="376"/>
      <c r="BC61" s="376"/>
      <c r="BD61" s="376"/>
      <c r="BE61" s="376"/>
      <c r="BF61" s="376"/>
      <c r="BG61" s="376"/>
      <c r="BH61" s="376"/>
      <c r="BI61" s="376"/>
      <c r="BJ61" s="376"/>
      <c r="BK61" s="376"/>
      <c r="BL61" s="376"/>
      <c r="BM61" s="376"/>
      <c r="BN61" s="376"/>
      <c r="BO61" s="376"/>
      <c r="BP61" s="376"/>
      <c r="BQ61" s="376"/>
      <c r="BR61" s="376"/>
      <c r="BS61" s="376"/>
      <c r="BT61" s="376"/>
      <c r="BU61" s="376"/>
    </row>
    <row r="62" spans="1:73" ht="7.9" customHeight="1">
      <c r="A62" s="62"/>
      <c r="B62" s="39"/>
      <c r="C62" s="39"/>
      <c r="D62" s="40"/>
      <c r="E62" s="40"/>
      <c r="F62" s="39"/>
      <c r="G62" s="39"/>
      <c r="H62" s="39"/>
      <c r="I62" s="416"/>
      <c r="J62" s="62"/>
      <c r="K62" s="62"/>
      <c r="L62" s="62"/>
      <c r="M62" s="61"/>
      <c r="N62" s="61"/>
      <c r="O62" s="61"/>
      <c r="P62" s="61"/>
      <c r="Q62" s="61"/>
      <c r="R62" s="61"/>
      <c r="S62" s="464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</row>
    <row r="63" spans="1:73" ht="15" customHeight="1">
      <c r="A63" s="447" t="s">
        <v>592</v>
      </c>
      <c r="B63" s="73" t="s">
        <v>168</v>
      </c>
      <c r="C63" s="68">
        <f>C55+1</f>
        <v>429</v>
      </c>
      <c r="D63" s="75" t="s">
        <v>169</v>
      </c>
      <c r="E63" s="69" t="s">
        <v>170</v>
      </c>
      <c r="F63" s="70">
        <f>F55+7</f>
        <v>45487</v>
      </c>
      <c r="G63" s="71">
        <f>F63+1</f>
        <v>45488</v>
      </c>
      <c r="H63" s="70">
        <f>F63+4</f>
        <v>45491</v>
      </c>
      <c r="I63" s="1496" t="s">
        <v>837</v>
      </c>
      <c r="J63" s="1693" t="s">
        <v>830</v>
      </c>
      <c r="K63" s="1695">
        <f>K55+1</f>
        <v>428</v>
      </c>
      <c r="L63" s="1697" t="s">
        <v>173</v>
      </c>
      <c r="M63" s="1604">
        <f>SUM(M55+7)</f>
        <v>45497</v>
      </c>
      <c r="N63" s="1856">
        <f>M63+1</f>
        <v>45498</v>
      </c>
      <c r="O63" s="1856">
        <f>SUM(N63+18)</f>
        <v>45516</v>
      </c>
      <c r="P63" s="1856">
        <f>SUM(N63+43)</f>
        <v>45541</v>
      </c>
      <c r="Q63" s="1856">
        <f>SUM(N63+33)</f>
        <v>45531</v>
      </c>
      <c r="R63" s="1856">
        <f>SUM(N63+49)</f>
        <v>45547</v>
      </c>
      <c r="S63" s="1596">
        <f>SUM(N63+42)</f>
        <v>45540</v>
      </c>
      <c r="T63" s="1856">
        <f>SUM(N63+41)</f>
        <v>45539</v>
      </c>
      <c r="U63" s="1856">
        <f>SUM(N63+35)</f>
        <v>45533</v>
      </c>
      <c r="V63" s="1596">
        <f>SUM(N63+62)</f>
        <v>45560</v>
      </c>
      <c r="W63" s="1856">
        <f>SUM(P63+12)</f>
        <v>45553</v>
      </c>
      <c r="X63" s="1856">
        <f t="shared" ref="X63:AB63" si="13">SUM(W63+7)</f>
        <v>45560</v>
      </c>
      <c r="Y63" s="1856">
        <f t="shared" si="13"/>
        <v>45567</v>
      </c>
      <c r="Z63" s="1856">
        <f t="shared" si="13"/>
        <v>45574</v>
      </c>
      <c r="AA63" s="1856">
        <f t="shared" si="13"/>
        <v>45581</v>
      </c>
      <c r="AB63" s="1856">
        <f t="shared" si="13"/>
        <v>45588</v>
      </c>
      <c r="AC63" s="1856">
        <f>SUM(N63,47)</f>
        <v>45545</v>
      </c>
      <c r="AD63" s="1371">
        <f>SUM(S63+2)</f>
        <v>45542</v>
      </c>
      <c r="AE63" s="243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</row>
    <row r="64" spans="1:73" ht="15" customHeight="1">
      <c r="A64" s="448" t="s">
        <v>592</v>
      </c>
      <c r="B64" s="82" t="s">
        <v>168</v>
      </c>
      <c r="C64" s="76">
        <f>C56+1</f>
        <v>429</v>
      </c>
      <c r="D64" s="83" t="s">
        <v>169</v>
      </c>
      <c r="E64" s="77" t="s">
        <v>176</v>
      </c>
      <c r="F64" s="78">
        <f>F56+7</f>
        <v>45490</v>
      </c>
      <c r="G64" s="79">
        <f>F64</f>
        <v>45490</v>
      </c>
      <c r="H64" s="78">
        <f>F64+1</f>
        <v>45491</v>
      </c>
      <c r="I64" s="1497"/>
      <c r="J64" s="1536"/>
      <c r="K64" s="1515"/>
      <c r="L64" s="1518"/>
      <c r="M64" s="1376"/>
      <c r="N64" s="1857"/>
      <c r="O64" s="1857"/>
      <c r="P64" s="1857"/>
      <c r="Q64" s="1857"/>
      <c r="R64" s="1857"/>
      <c r="S64" s="1371"/>
      <c r="T64" s="1857"/>
      <c r="U64" s="1857"/>
      <c r="V64" s="1371"/>
      <c r="W64" s="1857"/>
      <c r="X64" s="1857"/>
      <c r="Y64" s="1857"/>
      <c r="Z64" s="1857"/>
      <c r="AA64" s="1857"/>
      <c r="AB64" s="1857"/>
      <c r="AC64" s="1857"/>
      <c r="AD64" s="1371"/>
      <c r="AE64" s="244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</row>
    <row r="65" spans="1:73" ht="15" customHeight="1">
      <c r="A65" s="449" t="s">
        <v>203</v>
      </c>
      <c r="B65" s="85" t="s">
        <v>178</v>
      </c>
      <c r="C65" s="86">
        <f>C57+1</f>
        <v>426</v>
      </c>
      <c r="D65" s="87" t="s">
        <v>179</v>
      </c>
      <c r="E65" s="88" t="s">
        <v>180</v>
      </c>
      <c r="F65" s="89">
        <f>F57+7</f>
        <v>45487</v>
      </c>
      <c r="G65" s="90">
        <f>F65+1</f>
        <v>45488</v>
      </c>
      <c r="H65" s="89">
        <f>F65+4</f>
        <v>45491</v>
      </c>
      <c r="I65" s="1497"/>
      <c r="J65" s="1536"/>
      <c r="K65" s="1515"/>
      <c r="L65" s="1518"/>
      <c r="M65" s="1376"/>
      <c r="N65" s="1857"/>
      <c r="O65" s="1857"/>
      <c r="P65" s="1857"/>
      <c r="Q65" s="1857"/>
      <c r="R65" s="1857"/>
      <c r="S65" s="1371"/>
      <c r="T65" s="1857"/>
      <c r="U65" s="1857"/>
      <c r="V65" s="1371"/>
      <c r="W65" s="1857"/>
      <c r="X65" s="1857"/>
      <c r="Y65" s="1857"/>
      <c r="Z65" s="1857"/>
      <c r="AA65" s="1857"/>
      <c r="AB65" s="1857"/>
      <c r="AC65" s="1857"/>
      <c r="AD65" s="1371"/>
      <c r="AE65" s="244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</row>
    <row r="66" spans="1:73" ht="15" customHeight="1">
      <c r="A66" s="494" t="s">
        <v>847</v>
      </c>
      <c r="B66" s="332" t="s">
        <v>182</v>
      </c>
      <c r="C66" s="332">
        <f>C58+1</f>
        <v>427</v>
      </c>
      <c r="D66" s="349" t="s">
        <v>179</v>
      </c>
      <c r="E66" s="333" t="s">
        <v>180</v>
      </c>
      <c r="F66" s="334">
        <f>F58+7</f>
        <v>45488</v>
      </c>
      <c r="G66" s="335">
        <f>F66+1</f>
        <v>45489</v>
      </c>
      <c r="H66" s="334">
        <f>F66+2</f>
        <v>45490</v>
      </c>
      <c r="I66" s="1497"/>
      <c r="J66" s="1536"/>
      <c r="K66" s="1515"/>
      <c r="L66" s="1518"/>
      <c r="M66" s="1376"/>
      <c r="N66" s="1857"/>
      <c r="O66" s="1857"/>
      <c r="P66" s="1857"/>
      <c r="Q66" s="1857"/>
      <c r="R66" s="1857"/>
      <c r="S66" s="1371"/>
      <c r="T66" s="1857"/>
      <c r="U66" s="1857"/>
      <c r="V66" s="1371"/>
      <c r="W66" s="1857"/>
      <c r="X66" s="1857"/>
      <c r="Y66" s="1857"/>
      <c r="Z66" s="1857"/>
      <c r="AA66" s="1857"/>
      <c r="AB66" s="1857"/>
      <c r="AC66" s="1857"/>
      <c r="AD66" s="1371"/>
      <c r="AE66" s="244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</row>
    <row r="67" spans="1:73" ht="15" customHeight="1">
      <c r="A67" s="449" t="s">
        <v>188</v>
      </c>
      <c r="B67" s="85" t="s">
        <v>184</v>
      </c>
      <c r="C67" s="86">
        <f>C59+1</f>
        <v>429</v>
      </c>
      <c r="D67" s="87" t="s">
        <v>169</v>
      </c>
      <c r="E67" s="88" t="s">
        <v>180</v>
      </c>
      <c r="F67" s="89">
        <f>F59+7</f>
        <v>45492</v>
      </c>
      <c r="G67" s="90">
        <f>F67+1</f>
        <v>45493</v>
      </c>
      <c r="H67" s="89">
        <f>F67+2</f>
        <v>45494</v>
      </c>
      <c r="I67" s="1497"/>
      <c r="J67" s="1536"/>
      <c r="K67" s="1515"/>
      <c r="L67" s="1518"/>
      <c r="M67" s="1376"/>
      <c r="N67" s="1857"/>
      <c r="O67" s="1857"/>
      <c r="P67" s="1857"/>
      <c r="Q67" s="1857"/>
      <c r="R67" s="1857"/>
      <c r="S67" s="1371"/>
      <c r="T67" s="1857"/>
      <c r="U67" s="1857"/>
      <c r="V67" s="1371"/>
      <c r="W67" s="1857"/>
      <c r="X67" s="1857"/>
      <c r="Y67" s="1857"/>
      <c r="Z67" s="1857"/>
      <c r="AA67" s="1857"/>
      <c r="AB67" s="1857"/>
      <c r="AC67" s="1857"/>
      <c r="AD67" s="1371"/>
      <c r="AE67" s="244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</row>
    <row r="68" spans="1:73" s="355" customFormat="1" ht="15" customHeight="1">
      <c r="A68" s="450" t="s">
        <v>199</v>
      </c>
      <c r="B68" s="337" t="s">
        <v>186</v>
      </c>
      <c r="C68" s="332">
        <f>C60+1</f>
        <v>429</v>
      </c>
      <c r="D68" s="338" t="s">
        <v>169</v>
      </c>
      <c r="E68" s="333" t="s">
        <v>187</v>
      </c>
      <c r="F68" s="334">
        <f>F60+7</f>
        <v>45488</v>
      </c>
      <c r="G68" s="335">
        <f>F68</f>
        <v>45488</v>
      </c>
      <c r="H68" s="334">
        <f>F68+1</f>
        <v>45489</v>
      </c>
      <c r="I68" s="1497"/>
      <c r="J68" s="1536"/>
      <c r="K68" s="1515"/>
      <c r="L68" s="1518"/>
      <c r="M68" s="1376"/>
      <c r="N68" s="1857"/>
      <c r="O68" s="1857"/>
      <c r="P68" s="1857"/>
      <c r="Q68" s="1857"/>
      <c r="R68" s="1857"/>
      <c r="S68" s="1371"/>
      <c r="T68" s="1857"/>
      <c r="U68" s="1857"/>
      <c r="V68" s="1371"/>
      <c r="W68" s="1857"/>
      <c r="X68" s="1857"/>
      <c r="Y68" s="1857"/>
      <c r="Z68" s="1857"/>
      <c r="AA68" s="1857"/>
      <c r="AB68" s="1857"/>
      <c r="AC68" s="1857"/>
      <c r="AD68" s="1371"/>
      <c r="AE68" s="367"/>
      <c r="AF68" s="362"/>
      <c r="AG68" s="362"/>
      <c r="AH68" s="362"/>
      <c r="AI68" s="362"/>
      <c r="AJ68" s="362"/>
      <c r="AK68" s="362"/>
      <c r="AL68" s="362"/>
      <c r="AM68" s="362"/>
      <c r="AN68" s="362"/>
      <c r="AO68" s="362"/>
      <c r="AP68" s="362"/>
      <c r="AQ68" s="362"/>
      <c r="AR68" s="362"/>
      <c r="AS68" s="362"/>
      <c r="AT68" s="362"/>
      <c r="AU68" s="362"/>
      <c r="AV68" s="362"/>
      <c r="AW68" s="362"/>
      <c r="AX68" s="362"/>
      <c r="AY68" s="362"/>
      <c r="AZ68" s="362"/>
      <c r="BA68" s="362"/>
      <c r="BB68" s="362"/>
      <c r="BC68" s="362"/>
      <c r="BD68" s="362"/>
      <c r="BE68" s="362"/>
      <c r="BF68" s="362"/>
      <c r="BG68" s="362"/>
      <c r="BH68" s="362"/>
      <c r="BI68" s="362"/>
      <c r="BJ68" s="362"/>
      <c r="BK68" s="362"/>
      <c r="BL68" s="362"/>
      <c r="BM68" s="362"/>
      <c r="BN68" s="362"/>
      <c r="BO68" s="362"/>
      <c r="BP68" s="362"/>
      <c r="BQ68" s="362"/>
      <c r="BR68" s="362"/>
      <c r="BS68" s="362"/>
      <c r="BT68" s="362"/>
      <c r="BU68" s="362"/>
    </row>
    <row r="69" spans="1:73" s="355" customFormat="1" ht="15" customHeight="1">
      <c r="A69" s="451" t="s">
        <v>203</v>
      </c>
      <c r="B69" s="489" t="s">
        <v>178</v>
      </c>
      <c r="C69" s="490">
        <f>C61+1</f>
        <v>426</v>
      </c>
      <c r="D69" s="491" t="s">
        <v>179</v>
      </c>
      <c r="E69" s="492" t="s">
        <v>187</v>
      </c>
      <c r="F69" s="480">
        <f>F61+7</f>
        <v>45490</v>
      </c>
      <c r="G69" s="481">
        <f>F69+1</f>
        <v>45491</v>
      </c>
      <c r="H69" s="480">
        <f>F69</f>
        <v>45490</v>
      </c>
      <c r="I69" s="1498"/>
      <c r="J69" s="1694"/>
      <c r="K69" s="1696"/>
      <c r="L69" s="1698"/>
      <c r="M69" s="1605"/>
      <c r="N69" s="1859"/>
      <c r="O69" s="1859"/>
      <c r="P69" s="1859"/>
      <c r="Q69" s="1859"/>
      <c r="R69" s="1859"/>
      <c r="S69" s="1597"/>
      <c r="T69" s="1859"/>
      <c r="U69" s="1859"/>
      <c r="V69" s="1597"/>
      <c r="W69" s="1859"/>
      <c r="X69" s="1859"/>
      <c r="Y69" s="1859"/>
      <c r="Z69" s="1859"/>
      <c r="AA69" s="1859"/>
      <c r="AB69" s="1859"/>
      <c r="AC69" s="1859"/>
      <c r="AD69" s="1597"/>
      <c r="AE69" s="368"/>
      <c r="AF69" s="362"/>
      <c r="AG69" s="362"/>
      <c r="AH69" s="362"/>
      <c r="AI69" s="362"/>
      <c r="AJ69" s="362"/>
      <c r="AK69" s="362"/>
      <c r="AL69" s="362"/>
      <c r="AM69" s="362"/>
      <c r="AN69" s="362"/>
      <c r="AO69" s="362"/>
      <c r="AP69" s="362"/>
      <c r="AQ69" s="362"/>
      <c r="AR69" s="362"/>
      <c r="AS69" s="362"/>
      <c r="AT69" s="362"/>
      <c r="AU69" s="362"/>
      <c r="AV69" s="362"/>
      <c r="AW69" s="362"/>
      <c r="AX69" s="362"/>
      <c r="AY69" s="362"/>
      <c r="AZ69" s="362"/>
      <c r="BA69" s="362"/>
      <c r="BB69" s="362"/>
      <c r="BC69" s="362"/>
      <c r="BD69" s="362"/>
      <c r="BE69" s="362"/>
      <c r="BF69" s="362"/>
      <c r="BG69" s="362"/>
      <c r="BH69" s="362"/>
      <c r="BI69" s="362"/>
      <c r="BJ69" s="362"/>
      <c r="BK69" s="362"/>
      <c r="BL69" s="362"/>
      <c r="BM69" s="362"/>
      <c r="BN69" s="362"/>
      <c r="BO69" s="362"/>
      <c r="BP69" s="362"/>
      <c r="BQ69" s="362"/>
      <c r="BR69" s="362"/>
      <c r="BS69" s="362"/>
      <c r="BT69" s="362"/>
      <c r="BU69" s="362"/>
    </row>
    <row r="70" spans="1:73" ht="7.9" customHeight="1">
      <c r="A70" s="104"/>
      <c r="B70" s="94"/>
      <c r="C70" s="94"/>
      <c r="D70" s="106"/>
      <c r="E70" s="94"/>
      <c r="F70" s="96"/>
      <c r="G70" s="96"/>
      <c r="H70" s="96"/>
      <c r="I70" s="416"/>
      <c r="J70" s="62"/>
      <c r="K70" s="62"/>
      <c r="L70" s="62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</row>
    <row r="71" spans="1:73" ht="15" customHeight="1">
      <c r="A71" s="447" t="s">
        <v>591</v>
      </c>
      <c r="B71" s="73" t="s">
        <v>168</v>
      </c>
      <c r="C71" s="68">
        <f>C63+1</f>
        <v>430</v>
      </c>
      <c r="D71" s="75" t="s">
        <v>169</v>
      </c>
      <c r="E71" s="69" t="s">
        <v>170</v>
      </c>
      <c r="F71" s="70">
        <f>F63+7</f>
        <v>45494</v>
      </c>
      <c r="G71" s="71">
        <f>F71+1</f>
        <v>45495</v>
      </c>
      <c r="H71" s="70">
        <f>F71+4</f>
        <v>45498</v>
      </c>
      <c r="I71" s="1496" t="s">
        <v>838</v>
      </c>
      <c r="J71" s="1693" t="s">
        <v>830</v>
      </c>
      <c r="K71" s="1695">
        <f>SUM(K63+1)</f>
        <v>429</v>
      </c>
      <c r="L71" s="1697" t="s">
        <v>173</v>
      </c>
      <c r="M71" s="1891">
        <f>SUM(M63+7)</f>
        <v>45504</v>
      </c>
      <c r="N71" s="1871">
        <f>M71+1</f>
        <v>45505</v>
      </c>
      <c r="O71" s="1574">
        <f>SUM(N71+18)</f>
        <v>45523</v>
      </c>
      <c r="P71" s="1574">
        <f>SUM(N71+43)</f>
        <v>45548</v>
      </c>
      <c r="Q71" s="1871">
        <f>SUM(N71+33)</f>
        <v>45538</v>
      </c>
      <c r="R71" s="1850">
        <f>SUM(N71+49)</f>
        <v>45554</v>
      </c>
      <c r="S71" s="1805">
        <f>SUM(N71+42)</f>
        <v>45547</v>
      </c>
      <c r="T71" s="1853">
        <f>SUM(N71+41)</f>
        <v>45546</v>
      </c>
      <c r="U71" s="1853">
        <f>SUM(N71+35)</f>
        <v>45540</v>
      </c>
      <c r="V71" s="1805">
        <f>SUM(N71+62)</f>
        <v>45567</v>
      </c>
      <c r="W71" s="1853">
        <f>SUM(P71+12)</f>
        <v>45560</v>
      </c>
      <c r="X71" s="1853">
        <f t="shared" ref="X71:AB71" si="14">SUM(W71+7)</f>
        <v>45567</v>
      </c>
      <c r="Y71" s="1853">
        <f t="shared" si="14"/>
        <v>45574</v>
      </c>
      <c r="Z71" s="1853">
        <f t="shared" si="14"/>
        <v>45581</v>
      </c>
      <c r="AA71" s="1853">
        <f t="shared" si="14"/>
        <v>45588</v>
      </c>
      <c r="AB71" s="1853">
        <f t="shared" si="14"/>
        <v>45595</v>
      </c>
      <c r="AC71" s="1853">
        <f>SUM(N71,47)</f>
        <v>45552</v>
      </c>
      <c r="AD71" s="1659">
        <f>SUM(S71+2)</f>
        <v>45549</v>
      </c>
      <c r="AE71" s="243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</row>
    <row r="72" spans="1:73" ht="15" customHeight="1">
      <c r="A72" s="448" t="s">
        <v>591</v>
      </c>
      <c r="B72" s="82" t="s">
        <v>168</v>
      </c>
      <c r="C72" s="76">
        <f>C64+1</f>
        <v>430</v>
      </c>
      <c r="D72" s="83" t="s">
        <v>169</v>
      </c>
      <c r="E72" s="77" t="s">
        <v>176</v>
      </c>
      <c r="F72" s="78">
        <f>F64+7</f>
        <v>45497</v>
      </c>
      <c r="G72" s="79">
        <f>F72</f>
        <v>45497</v>
      </c>
      <c r="H72" s="78">
        <f>F72+1</f>
        <v>45498</v>
      </c>
      <c r="I72" s="1497"/>
      <c r="J72" s="1536"/>
      <c r="K72" s="1515"/>
      <c r="L72" s="1518"/>
      <c r="M72" s="1575"/>
      <c r="N72" s="1872"/>
      <c r="O72" s="1575"/>
      <c r="P72" s="1575"/>
      <c r="Q72" s="1872"/>
      <c r="R72" s="1851"/>
      <c r="S72" s="1806"/>
      <c r="T72" s="1854"/>
      <c r="U72" s="1854"/>
      <c r="V72" s="1806"/>
      <c r="W72" s="1854"/>
      <c r="X72" s="1854"/>
      <c r="Y72" s="1854"/>
      <c r="Z72" s="1854"/>
      <c r="AA72" s="1854"/>
      <c r="AB72" s="1854"/>
      <c r="AC72" s="1854"/>
      <c r="AD72" s="1659"/>
      <c r="AE72" s="244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</row>
    <row r="73" spans="1:73" ht="15" customHeight="1">
      <c r="A73" s="449" t="s">
        <v>215</v>
      </c>
      <c r="B73" s="85" t="s">
        <v>178</v>
      </c>
      <c r="C73" s="86">
        <f>C65+1</f>
        <v>427</v>
      </c>
      <c r="D73" s="87" t="s">
        <v>179</v>
      </c>
      <c r="E73" s="88" t="s">
        <v>180</v>
      </c>
      <c r="F73" s="89">
        <f>F65+7</f>
        <v>45494</v>
      </c>
      <c r="G73" s="90">
        <f>F73+1</f>
        <v>45495</v>
      </c>
      <c r="H73" s="89">
        <f>F73+4</f>
        <v>45498</v>
      </c>
      <c r="I73" s="1497"/>
      <c r="J73" s="1536"/>
      <c r="K73" s="1515"/>
      <c r="L73" s="1518"/>
      <c r="M73" s="1575"/>
      <c r="N73" s="1872"/>
      <c r="O73" s="1575"/>
      <c r="P73" s="1575"/>
      <c r="Q73" s="1872"/>
      <c r="R73" s="1851"/>
      <c r="S73" s="1806"/>
      <c r="T73" s="1854"/>
      <c r="U73" s="1854"/>
      <c r="V73" s="1806"/>
      <c r="W73" s="1854"/>
      <c r="X73" s="1854"/>
      <c r="Y73" s="1854"/>
      <c r="Z73" s="1854"/>
      <c r="AA73" s="1854"/>
      <c r="AB73" s="1854"/>
      <c r="AC73" s="1854"/>
      <c r="AD73" s="1659"/>
      <c r="AE73" s="244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</row>
    <row r="74" spans="1:73" ht="15" customHeight="1">
      <c r="A74" s="494" t="s">
        <v>847</v>
      </c>
      <c r="B74" s="332" t="s">
        <v>182</v>
      </c>
      <c r="C74" s="332">
        <f>C66+1</f>
        <v>428</v>
      </c>
      <c r="D74" s="349" t="s">
        <v>179</v>
      </c>
      <c r="E74" s="333" t="s">
        <v>180</v>
      </c>
      <c r="F74" s="334">
        <f>F66+7</f>
        <v>45495</v>
      </c>
      <c r="G74" s="335">
        <f>F74+1</f>
        <v>45496</v>
      </c>
      <c r="H74" s="334">
        <f>F74+2</f>
        <v>45497</v>
      </c>
      <c r="I74" s="1497"/>
      <c r="J74" s="1536"/>
      <c r="K74" s="1515"/>
      <c r="L74" s="1518"/>
      <c r="M74" s="1575"/>
      <c r="N74" s="1872"/>
      <c r="O74" s="1575"/>
      <c r="P74" s="1575"/>
      <c r="Q74" s="1872"/>
      <c r="R74" s="1851"/>
      <c r="S74" s="1806"/>
      <c r="T74" s="1854"/>
      <c r="U74" s="1854"/>
      <c r="V74" s="1806"/>
      <c r="W74" s="1854"/>
      <c r="X74" s="1854"/>
      <c r="Y74" s="1854"/>
      <c r="Z74" s="1854"/>
      <c r="AA74" s="1854"/>
      <c r="AB74" s="1854"/>
      <c r="AC74" s="1854"/>
      <c r="AD74" s="1659"/>
      <c r="AE74" s="244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</row>
    <row r="75" spans="1:73" ht="15" customHeight="1">
      <c r="A75" s="449" t="s">
        <v>198</v>
      </c>
      <c r="B75" s="456" t="s">
        <v>184</v>
      </c>
      <c r="C75" s="254">
        <f>C67+1</f>
        <v>430</v>
      </c>
      <c r="D75" s="280" t="s">
        <v>169</v>
      </c>
      <c r="E75" s="457" t="s">
        <v>180</v>
      </c>
      <c r="F75" s="255">
        <f>F67+7</f>
        <v>45499</v>
      </c>
      <c r="G75" s="458">
        <f>F75+1</f>
        <v>45500</v>
      </c>
      <c r="H75" s="255">
        <f>F75+2</f>
        <v>45501</v>
      </c>
      <c r="I75" s="1497"/>
      <c r="J75" s="1536"/>
      <c r="K75" s="1515"/>
      <c r="L75" s="1518"/>
      <c r="M75" s="1575"/>
      <c r="N75" s="1872"/>
      <c r="O75" s="1575"/>
      <c r="P75" s="1575"/>
      <c r="Q75" s="1872"/>
      <c r="R75" s="1851"/>
      <c r="S75" s="1806"/>
      <c r="T75" s="1854"/>
      <c r="U75" s="1854"/>
      <c r="V75" s="1806"/>
      <c r="W75" s="1854"/>
      <c r="X75" s="1854"/>
      <c r="Y75" s="1854"/>
      <c r="Z75" s="1854"/>
      <c r="AA75" s="1854"/>
      <c r="AB75" s="1854"/>
      <c r="AC75" s="1854"/>
      <c r="AD75" s="1659"/>
      <c r="AE75" s="244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</row>
    <row r="76" spans="1:73" ht="15" customHeight="1">
      <c r="A76" s="450" t="s">
        <v>233</v>
      </c>
      <c r="B76" s="337" t="s">
        <v>186</v>
      </c>
      <c r="C76" s="332">
        <f>C68+1</f>
        <v>430</v>
      </c>
      <c r="D76" s="338" t="s">
        <v>169</v>
      </c>
      <c r="E76" s="333" t="s">
        <v>187</v>
      </c>
      <c r="F76" s="334">
        <f>F68+7</f>
        <v>45495</v>
      </c>
      <c r="G76" s="335">
        <f>F76</f>
        <v>45495</v>
      </c>
      <c r="H76" s="334">
        <f>F76+1</f>
        <v>45496</v>
      </c>
      <c r="I76" s="1497"/>
      <c r="J76" s="1536"/>
      <c r="K76" s="1515"/>
      <c r="L76" s="1518"/>
      <c r="M76" s="1575"/>
      <c r="N76" s="1872"/>
      <c r="O76" s="1575"/>
      <c r="P76" s="1575"/>
      <c r="Q76" s="1872"/>
      <c r="R76" s="1851"/>
      <c r="S76" s="1806"/>
      <c r="T76" s="1854"/>
      <c r="U76" s="1854"/>
      <c r="V76" s="1806"/>
      <c r="W76" s="1854"/>
      <c r="X76" s="1854"/>
      <c r="Y76" s="1854"/>
      <c r="Z76" s="1854"/>
      <c r="AA76" s="1854"/>
      <c r="AB76" s="1854"/>
      <c r="AC76" s="1854"/>
      <c r="AD76" s="1659"/>
      <c r="AE76" s="236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</row>
    <row r="77" spans="1:73">
      <c r="A77" s="451" t="s">
        <v>215</v>
      </c>
      <c r="B77" s="489" t="s">
        <v>178</v>
      </c>
      <c r="C77" s="490">
        <f>C69+1</f>
        <v>427</v>
      </c>
      <c r="D77" s="491" t="s">
        <v>179</v>
      </c>
      <c r="E77" s="492" t="s">
        <v>187</v>
      </c>
      <c r="F77" s="480">
        <f>F69+7</f>
        <v>45497</v>
      </c>
      <c r="G77" s="481">
        <f>F77</f>
        <v>45497</v>
      </c>
      <c r="H77" s="480">
        <f>F77</f>
        <v>45497</v>
      </c>
      <c r="I77" s="1498"/>
      <c r="J77" s="1694"/>
      <c r="K77" s="1696"/>
      <c r="L77" s="1698"/>
      <c r="M77" s="1576"/>
      <c r="N77" s="1873"/>
      <c r="O77" s="1576"/>
      <c r="P77" s="1576"/>
      <c r="Q77" s="1873"/>
      <c r="R77" s="1852"/>
      <c r="S77" s="1890"/>
      <c r="T77" s="1855"/>
      <c r="U77" s="1855"/>
      <c r="V77" s="1890"/>
      <c r="W77" s="1855"/>
      <c r="X77" s="1855"/>
      <c r="Y77" s="1855"/>
      <c r="Z77" s="1855"/>
      <c r="AA77" s="1855"/>
      <c r="AB77" s="1855"/>
      <c r="AC77" s="1855"/>
      <c r="AD77" s="1660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</row>
    <row r="78" spans="1:73">
      <c r="A78" s="1"/>
      <c r="B78" s="1"/>
      <c r="C78" s="1"/>
      <c r="D78" s="5"/>
      <c r="E78" s="16"/>
      <c r="F78" s="1"/>
      <c r="G78" s="1"/>
      <c r="H78" s="1"/>
      <c r="I78" s="415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</row>
    <row r="79" spans="1:73">
      <c r="A79" s="1105" t="s">
        <v>235</v>
      </c>
      <c r="B79" s="1106"/>
      <c r="C79" s="1106"/>
      <c r="D79" s="1106"/>
      <c r="E79" s="1106"/>
      <c r="F79" s="1107"/>
      <c r="G79" s="1884" t="s">
        <v>236</v>
      </c>
      <c r="H79" s="1885"/>
      <c r="I79" s="1885"/>
      <c r="J79" s="1885"/>
      <c r="K79" s="1885"/>
      <c r="L79" s="1885"/>
      <c r="M79" s="1885"/>
      <c r="N79" s="1885"/>
      <c r="O79" s="1885"/>
      <c r="P79" s="1885"/>
      <c r="Q79" s="1885"/>
      <c r="R79" s="1885"/>
      <c r="S79" s="1885"/>
      <c r="T79" s="1885"/>
      <c r="U79" s="1885"/>
      <c r="V79" s="1885"/>
      <c r="W79" s="1885"/>
      <c r="X79" s="1885"/>
      <c r="Y79" s="1885"/>
      <c r="Z79" s="1885"/>
      <c r="AA79" s="1885"/>
      <c r="AB79" s="1885"/>
      <c r="AC79" s="1885"/>
      <c r="AD79" s="1885"/>
      <c r="AE79" s="1886"/>
    </row>
    <row r="80" spans="1:73" ht="15" customHeight="1">
      <c r="A80" s="1094" t="s">
        <v>840</v>
      </c>
      <c r="B80" s="1089"/>
      <c r="C80" s="1089"/>
      <c r="D80" s="1089"/>
      <c r="E80" s="1089"/>
      <c r="F80" s="1089"/>
      <c r="G80" s="1887" t="s">
        <v>848</v>
      </c>
      <c r="H80" s="1888"/>
      <c r="I80" s="1888"/>
      <c r="J80" s="1888"/>
      <c r="K80" s="1888"/>
      <c r="L80" s="1888"/>
      <c r="M80" s="1888"/>
      <c r="N80" s="1888"/>
      <c r="O80" s="1888"/>
      <c r="P80" s="1888"/>
      <c r="Q80" s="1888"/>
      <c r="R80" s="1888"/>
      <c r="S80" s="1888"/>
      <c r="T80" s="1888"/>
      <c r="U80" s="1888"/>
      <c r="V80" s="1888"/>
      <c r="W80" s="1888"/>
      <c r="X80" s="1888"/>
      <c r="Y80" s="1888"/>
      <c r="Z80" s="1888"/>
      <c r="AA80" s="1888"/>
      <c r="AB80" s="1888"/>
      <c r="AC80" s="1888"/>
      <c r="AD80" s="1888"/>
      <c r="AE80" s="1889"/>
    </row>
    <row r="81" spans="1:73" ht="19.5" customHeight="1">
      <c r="A81" s="1094" t="s">
        <v>839</v>
      </c>
      <c r="B81" s="1089"/>
      <c r="C81" s="1089"/>
      <c r="D81" s="1089"/>
      <c r="E81" s="1089"/>
      <c r="F81" s="1089"/>
      <c r="G81" s="1861" t="s">
        <v>280</v>
      </c>
      <c r="H81" s="1862"/>
      <c r="I81" s="1862"/>
      <c r="J81" s="1862"/>
      <c r="K81" s="1862"/>
      <c r="L81" s="1862"/>
      <c r="M81" s="1862"/>
      <c r="N81" s="1862"/>
      <c r="O81" s="1862"/>
      <c r="P81" s="1862"/>
      <c r="Q81" s="1862"/>
      <c r="R81" s="1862"/>
      <c r="S81" s="1862"/>
      <c r="T81" s="1862"/>
      <c r="U81" s="1862"/>
      <c r="V81" s="1862"/>
      <c r="W81" s="1862"/>
      <c r="X81" s="1862"/>
      <c r="Y81" s="1862"/>
      <c r="Z81" s="1862"/>
      <c r="AA81" s="1862"/>
      <c r="AB81" s="1862"/>
      <c r="AC81" s="1862"/>
      <c r="AD81" s="1862"/>
      <c r="AE81" s="1863"/>
    </row>
    <row r="82" spans="1:73">
      <c r="A82" s="1088"/>
      <c r="B82" s="1089"/>
      <c r="C82" s="1089"/>
      <c r="D82" s="1089"/>
      <c r="E82" s="1089"/>
      <c r="F82" s="1090"/>
      <c r="G82" s="1864"/>
      <c r="H82" s="1710"/>
      <c r="I82" s="1710"/>
      <c r="J82" s="1710"/>
      <c r="K82" s="1710"/>
      <c r="L82" s="1710"/>
      <c r="M82" s="1710"/>
      <c r="N82" s="1710"/>
      <c r="O82" s="1710"/>
      <c r="P82" s="1710"/>
      <c r="Q82" s="1710"/>
      <c r="R82" s="1710"/>
      <c r="S82" s="1710"/>
      <c r="T82" s="1710"/>
      <c r="U82" s="1710"/>
      <c r="V82" s="1710"/>
      <c r="W82" s="1710"/>
      <c r="X82" s="1710"/>
      <c r="Y82" s="1710"/>
      <c r="Z82" s="1710"/>
      <c r="AA82" s="1710"/>
      <c r="AB82" s="1710"/>
      <c r="AC82" s="1710"/>
      <c r="AD82" s="1710"/>
      <c r="AE82" s="1711"/>
    </row>
    <row r="83" spans="1:73">
      <c r="A83" s="1088"/>
      <c r="B83" s="1089"/>
      <c r="C83" s="1089"/>
      <c r="D83" s="1089"/>
      <c r="E83" s="1089"/>
      <c r="F83" s="1089"/>
      <c r="G83" s="118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19"/>
      <c r="AB83" s="119"/>
      <c r="AC83" s="119"/>
      <c r="AD83" s="119"/>
      <c r="AE83" s="120"/>
    </row>
    <row r="84" spans="1:73">
      <c r="A84" s="1088"/>
      <c r="B84" s="1089"/>
      <c r="C84" s="1089"/>
      <c r="D84" s="1089"/>
      <c r="E84" s="1089"/>
      <c r="F84" s="1089"/>
      <c r="G84" s="121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  <c r="AA84" s="122"/>
      <c r="AB84" s="122"/>
      <c r="AC84" s="122"/>
      <c r="AD84" s="122"/>
      <c r="AE84" s="123"/>
    </row>
    <row r="85" spans="1:73">
      <c r="A85" s="1"/>
      <c r="B85" s="1"/>
      <c r="C85" s="1"/>
      <c r="D85" s="5"/>
      <c r="E85" s="5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</row>
    <row r="86" spans="1:73" s="52" customFormat="1">
      <c r="D86" s="53"/>
      <c r="E86" s="53"/>
    </row>
    <row r="87" spans="1:73" s="52" customFormat="1" ht="15.75">
      <c r="A87" s="54" t="s">
        <v>242</v>
      </c>
      <c r="B87" s="55"/>
      <c r="C87" s="55"/>
      <c r="D87" s="56"/>
      <c r="E87" s="53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</row>
    <row r="88" spans="1:73" s="52" customFormat="1" ht="15.75">
      <c r="A88" s="57" t="s">
        <v>243</v>
      </c>
      <c r="B88" s="58"/>
      <c r="C88" s="58"/>
      <c r="D88" s="59"/>
      <c r="E88" s="53"/>
      <c r="F88" s="57"/>
      <c r="G88" s="58"/>
      <c r="H88" s="57" t="s">
        <v>244</v>
      </c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</row>
    <row r="89" spans="1:73" s="52" customFormat="1" ht="15.75">
      <c r="A89" s="57" t="s">
        <v>245</v>
      </c>
      <c r="B89" s="58"/>
      <c r="C89" s="58"/>
      <c r="D89" s="59"/>
      <c r="E89" s="53"/>
      <c r="F89" s="57"/>
      <c r="G89" s="58"/>
      <c r="H89" s="57" t="s">
        <v>246</v>
      </c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</row>
    <row r="90" spans="1:73" s="52" customFormat="1">
      <c r="A90" s="52" t="s">
        <v>247</v>
      </c>
      <c r="D90" s="53"/>
      <c r="E90" s="53"/>
      <c r="H90" s="52" t="s">
        <v>248</v>
      </c>
    </row>
    <row r="91" spans="1:73" s="52" customFormat="1">
      <c r="A91" s="60" t="s">
        <v>249</v>
      </c>
      <c r="D91" s="53"/>
      <c r="E91" s="53"/>
      <c r="H91" s="60" t="s">
        <v>250</v>
      </c>
    </row>
    <row r="92" spans="1:73" s="52" customFormat="1">
      <c r="D92" s="53"/>
      <c r="E92" s="53"/>
    </row>
    <row r="93" spans="1:73" s="52" customFormat="1">
      <c r="A93" s="52" t="s">
        <v>251</v>
      </c>
      <c r="D93" s="53"/>
      <c r="E93" s="53"/>
      <c r="H93" s="52" t="s">
        <v>252</v>
      </c>
    </row>
    <row r="94" spans="1:73" s="52" customFormat="1">
      <c r="A94" s="60" t="s">
        <v>253</v>
      </c>
      <c r="D94" s="53"/>
      <c r="E94" s="53"/>
      <c r="H94" s="60" t="s">
        <v>254</v>
      </c>
    </row>
    <row r="95" spans="1:73" s="52" customFormat="1">
      <c r="D95" s="53"/>
      <c r="E95" s="53"/>
    </row>
    <row r="96" spans="1:73" s="52" customFormat="1">
      <c r="D96" s="53"/>
      <c r="E96" s="53"/>
    </row>
    <row r="97" spans="4:5" s="52" customFormat="1">
      <c r="D97" s="53"/>
      <c r="E97" s="53"/>
    </row>
    <row r="98" spans="4:5" s="52" customFormat="1">
      <c r="D98" s="53"/>
      <c r="E98" s="53"/>
    </row>
    <row r="99" spans="4:5" s="52" customFormat="1">
      <c r="D99" s="53"/>
      <c r="E99" s="53"/>
    </row>
    <row r="100" spans="4:5" s="52" customFormat="1">
      <c r="D100" s="53"/>
      <c r="E100" s="53"/>
    </row>
    <row r="101" spans="4:5" s="52" customFormat="1">
      <c r="D101" s="53"/>
      <c r="E101" s="53"/>
    </row>
    <row r="102" spans="4:5" s="52" customFormat="1">
      <c r="D102" s="53"/>
      <c r="E102" s="53"/>
    </row>
    <row r="103" spans="4:5" s="52" customFormat="1">
      <c r="D103" s="53"/>
      <c r="E103" s="53"/>
    </row>
    <row r="104" spans="4:5" s="52" customFormat="1">
      <c r="D104" s="53"/>
      <c r="E104" s="53"/>
    </row>
    <row r="105" spans="4:5" s="52" customFormat="1">
      <c r="D105" s="53"/>
      <c r="E105" s="53"/>
    </row>
    <row r="106" spans="4:5" s="52" customFormat="1">
      <c r="D106" s="53"/>
      <c r="E106" s="53"/>
    </row>
    <row r="107" spans="4:5">
      <c r="D107" s="5"/>
      <c r="E107" s="5"/>
    </row>
    <row r="108" spans="4:5">
      <c r="D108" s="5"/>
      <c r="E108" s="5"/>
    </row>
    <row r="109" spans="4:5">
      <c r="D109" s="5"/>
      <c r="E109" s="5"/>
    </row>
    <row r="110" spans="4:5">
      <c r="D110" s="5"/>
      <c r="E110" s="5"/>
    </row>
    <row r="111" spans="4:5">
      <c r="D111" s="5"/>
      <c r="E111" s="5"/>
    </row>
    <row r="112" spans="4:5">
      <c r="D112" s="5"/>
      <c r="E112" s="5"/>
    </row>
    <row r="113" spans="4:5">
      <c r="D113" s="5"/>
      <c r="E113" s="5"/>
    </row>
    <row r="114" spans="4:5">
      <c r="D114" s="5"/>
      <c r="E114" s="5"/>
    </row>
    <row r="115" spans="4:5">
      <c r="D115" s="5"/>
      <c r="E115" s="5"/>
    </row>
    <row r="116" spans="4:5">
      <c r="D116" s="5"/>
      <c r="E116" s="5"/>
    </row>
    <row r="117" spans="4:5">
      <c r="D117" s="5"/>
      <c r="E117" s="5"/>
    </row>
    <row r="118" spans="4:5">
      <c r="D118" s="5"/>
      <c r="E118" s="5"/>
    </row>
    <row r="119" spans="4:5">
      <c r="D119" s="5"/>
      <c r="E119" s="5"/>
    </row>
    <row r="120" spans="4:5">
      <c r="D120" s="5"/>
      <c r="E120" s="5"/>
    </row>
    <row r="121" spans="4:5">
      <c r="D121" s="5"/>
      <c r="E121" s="5"/>
    </row>
    <row r="122" spans="4:5">
      <c r="D122" s="5"/>
      <c r="E122" s="5"/>
    </row>
    <row r="123" spans="4:5">
      <c r="D123" s="5"/>
      <c r="E123" s="5"/>
    </row>
    <row r="124" spans="4:5">
      <c r="D124" s="5"/>
      <c r="E124" s="5"/>
    </row>
    <row r="125" spans="4:5">
      <c r="D125" s="5"/>
      <c r="E125" s="5"/>
    </row>
    <row r="126" spans="4:5">
      <c r="D126" s="5"/>
      <c r="E126" s="5"/>
    </row>
    <row r="127" spans="4:5">
      <c r="D127" s="5"/>
      <c r="E127" s="5"/>
    </row>
    <row r="128" spans="4:5">
      <c r="D128" s="5"/>
      <c r="E128" s="5"/>
    </row>
    <row r="129" spans="4:5">
      <c r="D129" s="5"/>
      <c r="E129" s="5"/>
    </row>
    <row r="130" spans="4:5">
      <c r="D130" s="5"/>
      <c r="E130" s="5"/>
    </row>
    <row r="131" spans="4:5">
      <c r="D131" s="5"/>
      <c r="E131" s="5"/>
    </row>
    <row r="132" spans="4:5">
      <c r="D132" s="5"/>
      <c r="E132" s="5"/>
    </row>
    <row r="133" spans="4:5">
      <c r="D133" s="5"/>
      <c r="E133" s="5"/>
    </row>
    <row r="134" spans="4:5">
      <c r="D134" s="5"/>
      <c r="E134" s="5"/>
    </row>
    <row r="135" spans="4:5">
      <c r="D135" s="5"/>
      <c r="E135" s="5"/>
    </row>
    <row r="136" spans="4:5">
      <c r="D136" s="5"/>
      <c r="E136" s="5"/>
    </row>
    <row r="137" spans="4:5">
      <c r="D137" s="5"/>
      <c r="E137" s="5"/>
    </row>
    <row r="138" spans="4:5">
      <c r="D138" s="5"/>
      <c r="E138" s="5"/>
    </row>
    <row r="139" spans="4:5">
      <c r="D139" s="5"/>
      <c r="E139" s="5"/>
    </row>
    <row r="140" spans="4:5">
      <c r="D140" s="5"/>
      <c r="E140" s="5"/>
    </row>
    <row r="141" spans="4:5">
      <c r="D141" s="5"/>
      <c r="E141" s="5"/>
    </row>
    <row r="142" spans="4:5">
      <c r="D142" s="5"/>
      <c r="E142" s="5"/>
    </row>
    <row r="143" spans="4:5">
      <c r="D143" s="5"/>
      <c r="E143" s="5"/>
    </row>
    <row r="144" spans="4:5">
      <c r="D144" s="5"/>
      <c r="E144" s="5"/>
    </row>
    <row r="145" spans="4:5">
      <c r="D145" s="5"/>
      <c r="E145" s="5"/>
    </row>
    <row r="146" spans="4:5">
      <c r="D146" s="5"/>
      <c r="E146" s="5"/>
    </row>
    <row r="147" spans="4:5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17"/>
    </row>
    <row r="196" spans="4:5">
      <c r="D196" s="5"/>
      <c r="E196" s="17"/>
    </row>
    <row r="197" spans="4:5">
      <c r="D197" s="5"/>
      <c r="E197" s="17"/>
    </row>
    <row r="198" spans="4:5">
      <c r="D198" s="5"/>
      <c r="E198" s="17"/>
    </row>
    <row r="199" spans="4:5">
      <c r="D199" s="5"/>
      <c r="E199" s="17"/>
    </row>
    <row r="200" spans="4:5">
      <c r="D200" s="5"/>
      <c r="E200" s="17"/>
    </row>
    <row r="201" spans="4:5">
      <c r="D201" s="5"/>
      <c r="E201" s="17"/>
    </row>
    <row r="202" spans="4:5">
      <c r="D202" s="5"/>
      <c r="E202" s="17"/>
    </row>
  </sheetData>
  <mergeCells count="220">
    <mergeCell ref="Q71:Q77"/>
    <mergeCell ref="R71:R77"/>
    <mergeCell ref="M63:M69"/>
    <mergeCell ref="N63:N69"/>
    <mergeCell ref="O63:O69"/>
    <mergeCell ref="S71:S77"/>
    <mergeCell ref="A82:F82"/>
    <mergeCell ref="G82:AE82"/>
    <mergeCell ref="AC63:AC69"/>
    <mergeCell ref="W63:W69"/>
    <mergeCell ref="AB63:AB69"/>
    <mergeCell ref="X63:X69"/>
    <mergeCell ref="Y63:Y69"/>
    <mergeCell ref="Z63:Z69"/>
    <mergeCell ref="AA63:AA69"/>
    <mergeCell ref="V63:V69"/>
    <mergeCell ref="I71:I77"/>
    <mergeCell ref="A83:F83"/>
    <mergeCell ref="A84:F84"/>
    <mergeCell ref="A79:F79"/>
    <mergeCell ref="G79:AE79"/>
    <mergeCell ref="A80:F80"/>
    <mergeCell ref="G80:AE80"/>
    <mergeCell ref="A81:F81"/>
    <mergeCell ref="G81:AE81"/>
    <mergeCell ref="AD71:AD77"/>
    <mergeCell ref="W71:W77"/>
    <mergeCell ref="X71:X77"/>
    <mergeCell ref="Y71:Y77"/>
    <mergeCell ref="Z71:Z77"/>
    <mergeCell ref="AA71:AA77"/>
    <mergeCell ref="AB71:AB77"/>
    <mergeCell ref="AC71:AC77"/>
    <mergeCell ref="T71:T77"/>
    <mergeCell ref="U71:U77"/>
    <mergeCell ref="V71:V77"/>
    <mergeCell ref="M71:M77"/>
    <mergeCell ref="N71:N77"/>
    <mergeCell ref="O71:O77"/>
    <mergeCell ref="P71:P77"/>
    <mergeCell ref="K71:K77"/>
    <mergeCell ref="W47:W53"/>
    <mergeCell ref="AC55:AC61"/>
    <mergeCell ref="W55:W61"/>
    <mergeCell ref="X55:X61"/>
    <mergeCell ref="Y55:Y61"/>
    <mergeCell ref="Z55:Z61"/>
    <mergeCell ref="V55:V61"/>
    <mergeCell ref="AA47:AA53"/>
    <mergeCell ref="R55:R61"/>
    <mergeCell ref="S55:S61"/>
    <mergeCell ref="T55:T61"/>
    <mergeCell ref="X47:X53"/>
    <mergeCell ref="Y47:Y53"/>
    <mergeCell ref="Z47:Z53"/>
    <mergeCell ref="AB47:AB53"/>
    <mergeCell ref="AA55:AA61"/>
    <mergeCell ref="AB55:AB61"/>
    <mergeCell ref="U55:U61"/>
    <mergeCell ref="AC47:AC53"/>
    <mergeCell ref="R47:R53"/>
    <mergeCell ref="S47:S53"/>
    <mergeCell ref="T47:T53"/>
    <mergeCell ref="U47:U53"/>
    <mergeCell ref="V47:V53"/>
    <mergeCell ref="M55:M61"/>
    <mergeCell ref="N55:N61"/>
    <mergeCell ref="T63:T69"/>
    <mergeCell ref="U63:U69"/>
    <mergeCell ref="O55:O61"/>
    <mergeCell ref="P55:P61"/>
    <mergeCell ref="Q55:Q61"/>
    <mergeCell ref="P63:P69"/>
    <mergeCell ref="Q63:Q69"/>
    <mergeCell ref="R63:R69"/>
    <mergeCell ref="S63:S69"/>
    <mergeCell ref="M31:M37"/>
    <mergeCell ref="N31:N37"/>
    <mergeCell ref="O31:O37"/>
    <mergeCell ref="U23:U29"/>
    <mergeCell ref="V23:V29"/>
    <mergeCell ref="AC39:AC45"/>
    <mergeCell ref="J47:J53"/>
    <mergeCell ref="K47:K53"/>
    <mergeCell ref="L47:L53"/>
    <mergeCell ref="M47:M53"/>
    <mergeCell ref="N47:N53"/>
    <mergeCell ref="O47:O53"/>
    <mergeCell ref="P47:P53"/>
    <mergeCell ref="Q47:Q53"/>
    <mergeCell ref="W39:W45"/>
    <mergeCell ref="X39:X45"/>
    <mergeCell ref="Y39:Y45"/>
    <mergeCell ref="Z39:Z45"/>
    <mergeCell ref="AA39:AA45"/>
    <mergeCell ref="AB39:AB45"/>
    <mergeCell ref="Q39:Q45"/>
    <mergeCell ref="R39:R45"/>
    <mergeCell ref="S39:S45"/>
    <mergeCell ref="V39:V45"/>
    <mergeCell ref="P31:P37"/>
    <mergeCell ref="Q31:Q37"/>
    <mergeCell ref="R31:R37"/>
    <mergeCell ref="S31:S37"/>
    <mergeCell ref="T31:T37"/>
    <mergeCell ref="U31:U37"/>
    <mergeCell ref="N39:N45"/>
    <mergeCell ref="O39:O45"/>
    <mergeCell ref="P39:P45"/>
    <mergeCell ref="T39:T45"/>
    <mergeCell ref="U39:U45"/>
    <mergeCell ref="AE15:AE21"/>
    <mergeCell ref="X15:X21"/>
    <mergeCell ref="Y15:Y21"/>
    <mergeCell ref="Z15:Z21"/>
    <mergeCell ref="AA23:AA29"/>
    <mergeCell ref="AB23:AB29"/>
    <mergeCell ref="AD15:AD21"/>
    <mergeCell ref="AD23:AD29"/>
    <mergeCell ref="AC23:AC29"/>
    <mergeCell ref="Z23:Z29"/>
    <mergeCell ref="X23:X29"/>
    <mergeCell ref="Y23:Y29"/>
    <mergeCell ref="AD31:AD37"/>
    <mergeCell ref="AA31:AA37"/>
    <mergeCell ref="U15:U21"/>
    <mergeCell ref="V15:V21"/>
    <mergeCell ref="W15:W21"/>
    <mergeCell ref="O15:O21"/>
    <mergeCell ref="P15:P21"/>
    <mergeCell ref="Q15:Q21"/>
    <mergeCell ref="R15:R21"/>
    <mergeCell ref="S15:S21"/>
    <mergeCell ref="T15:T21"/>
    <mergeCell ref="AC15:AC21"/>
    <mergeCell ref="AB31:AB37"/>
    <mergeCell ref="AC31:AC37"/>
    <mergeCell ref="Z31:Z37"/>
    <mergeCell ref="W23:W29"/>
    <mergeCell ref="O23:O29"/>
    <mergeCell ref="P23:P29"/>
    <mergeCell ref="Q23:Q29"/>
    <mergeCell ref="T23:T29"/>
    <mergeCell ref="W31:W37"/>
    <mergeCell ref="X31:X37"/>
    <mergeCell ref="V31:V37"/>
    <mergeCell ref="Y31:Y37"/>
    <mergeCell ref="N7:N13"/>
    <mergeCell ref="O7:O13"/>
    <mergeCell ref="P7:P13"/>
    <mergeCell ref="Q7:Q13"/>
    <mergeCell ref="R7:R13"/>
    <mergeCell ref="S7:S13"/>
    <mergeCell ref="I23:I29"/>
    <mergeCell ref="J23:J29"/>
    <mergeCell ref="K23:K29"/>
    <mergeCell ref="L23:L29"/>
    <mergeCell ref="M23:M29"/>
    <mergeCell ref="N23:N29"/>
    <mergeCell ref="I15:I21"/>
    <mergeCell ref="J15:J21"/>
    <mergeCell ref="R23:R29"/>
    <mergeCell ref="S23:S29"/>
    <mergeCell ref="M7:M13"/>
    <mergeCell ref="I7:I13"/>
    <mergeCell ref="J7:J13"/>
    <mergeCell ref="K7:K13"/>
    <mergeCell ref="L7:L13"/>
    <mergeCell ref="AE5:AE6"/>
    <mergeCell ref="Z7:Z13"/>
    <mergeCell ref="AA7:AA13"/>
    <mergeCell ref="AB7:AB13"/>
    <mergeCell ref="AC7:AC13"/>
    <mergeCell ref="W7:W13"/>
    <mergeCell ref="X7:X13"/>
    <mergeCell ref="Y7:Y13"/>
    <mergeCell ref="AD7:AD13"/>
    <mergeCell ref="AD39:AD45"/>
    <mergeCell ref="AD47:AD53"/>
    <mergeCell ref="AD55:AD61"/>
    <mergeCell ref="AD63:AD69"/>
    <mergeCell ref="A4:I4"/>
    <mergeCell ref="A5:A6"/>
    <mergeCell ref="B5:D6"/>
    <mergeCell ref="E5:E6"/>
    <mergeCell ref="F5:G5"/>
    <mergeCell ref="I5:I6"/>
    <mergeCell ref="J5:L6"/>
    <mergeCell ref="M5:N5"/>
    <mergeCell ref="P5:V5"/>
    <mergeCell ref="W5:AB5"/>
    <mergeCell ref="K15:K21"/>
    <mergeCell ref="L15:L21"/>
    <mergeCell ref="M15:M21"/>
    <mergeCell ref="N15:N21"/>
    <mergeCell ref="AA15:AA21"/>
    <mergeCell ref="AB15:AB21"/>
    <mergeCell ref="M39:M45"/>
    <mergeCell ref="T7:T13"/>
    <mergeCell ref="U7:U13"/>
    <mergeCell ref="V7:V13"/>
    <mergeCell ref="I31:I37"/>
    <mergeCell ref="J31:J37"/>
    <mergeCell ref="K31:K37"/>
    <mergeCell ref="L31:L37"/>
    <mergeCell ref="J71:J77"/>
    <mergeCell ref="I47:I53"/>
    <mergeCell ref="L71:L77"/>
    <mergeCell ref="I39:I45"/>
    <mergeCell ref="J39:J45"/>
    <mergeCell ref="K39:K45"/>
    <mergeCell ref="L39:L45"/>
    <mergeCell ref="I63:I69"/>
    <mergeCell ref="J63:J69"/>
    <mergeCell ref="K63:K69"/>
    <mergeCell ref="L63:L69"/>
    <mergeCell ref="J55:J61"/>
    <mergeCell ref="K55:K61"/>
    <mergeCell ref="L55:L61"/>
    <mergeCell ref="I55:I61"/>
  </mergeCells>
  <hyperlinks>
    <hyperlink ref="A94" r:id="rId1" xr:uid="{6666CD24-9E27-49E6-AF09-7BF783F01DDD}"/>
    <hyperlink ref="A91" r:id="rId2" xr:uid="{CF3EA4B7-CA8A-47C2-A2E2-131B5896BEE8}"/>
    <hyperlink ref="H94" r:id="rId3" xr:uid="{EDFD59C8-DC51-4936-9682-CE0347A420EB}"/>
    <hyperlink ref="H91" r:id="rId4" xr:uid="{022B8C32-0E81-48DC-B719-CD523CE63A07}"/>
  </hyperlinks>
  <pageMargins left="0.7" right="0.7" top="0.75" bottom="0.75" header="0.3" footer="0.3"/>
  <pageSetup orientation="portrait" r:id="rId5"/>
  <headerFooter>
    <oddFooter>&amp;L&amp;1#&amp;"Calibri"&amp;10 Sensitivity: Internal</oddFooter>
  </headerFooter>
  <drawing r:id="rId6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402C7-8B49-4BB9-855C-75E5650B7A55}">
  <dimension ref="A1:BF203"/>
  <sheetViews>
    <sheetView workbookViewId="0">
      <selection activeCell="D77" sqref="D77"/>
    </sheetView>
  </sheetViews>
  <sheetFormatPr defaultRowHeight="15"/>
  <cols>
    <col min="1" max="1" width="61.42578125" customWidth="1"/>
    <col min="9" max="9" width="32" customWidth="1"/>
    <col min="15" max="15" width="12.5703125" customWidth="1"/>
    <col min="16" max="16" width="141" customWidth="1"/>
  </cols>
  <sheetData>
    <row r="1" spans="1:58" ht="24.75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</row>
    <row r="2" spans="1:58" ht="24.75">
      <c r="A2" s="4" t="s">
        <v>148</v>
      </c>
      <c r="B2" s="3" t="s">
        <v>849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"/>
      <c r="R2" s="2"/>
      <c r="S2" s="2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</row>
    <row r="3" spans="1:58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  <c r="R3" s="2"/>
      <c r="S3" s="2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</row>
    <row r="4" spans="1:58" ht="24.75">
      <c r="A4" s="1122" t="s">
        <v>850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>
        <v>50</v>
      </c>
      <c r="P4" s="8"/>
      <c r="Q4" s="2"/>
      <c r="R4" s="2"/>
      <c r="S4" s="2"/>
    </row>
    <row r="5" spans="1:58" ht="27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597</v>
      </c>
      <c r="J5" s="1139" t="s">
        <v>152</v>
      </c>
      <c r="K5" s="1129"/>
      <c r="L5" s="1130"/>
      <c r="M5" s="1136" t="s">
        <v>154</v>
      </c>
      <c r="N5" s="1137"/>
      <c r="O5" s="50" t="s">
        <v>156</v>
      </c>
      <c r="P5" s="1359" t="s">
        <v>157</v>
      </c>
      <c r="Q5" s="18"/>
      <c r="R5" s="18"/>
      <c r="S5" s="18"/>
    </row>
    <row r="6" spans="1:58" ht="24.75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8"/>
      <c r="J6" s="1140"/>
      <c r="K6" s="1141"/>
      <c r="L6" s="1142"/>
      <c r="M6" s="9" t="s">
        <v>158</v>
      </c>
      <c r="N6" s="9" t="s">
        <v>159</v>
      </c>
      <c r="O6" s="10" t="s">
        <v>851</v>
      </c>
      <c r="P6" s="1118"/>
      <c r="Q6" s="2"/>
      <c r="R6" s="2"/>
      <c r="S6" s="2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</row>
    <row r="7" spans="1:58">
      <c r="A7" s="447" t="s">
        <v>188</v>
      </c>
      <c r="B7" s="282" t="s">
        <v>168</v>
      </c>
      <c r="C7" s="282">
        <v>440</v>
      </c>
      <c r="D7" s="282" t="s">
        <v>169</v>
      </c>
      <c r="E7" s="71" t="s">
        <v>170</v>
      </c>
      <c r="F7" s="70">
        <v>45564</v>
      </c>
      <c r="G7" s="71">
        <f t="shared" ref="G7:G13" si="0">F7+1</f>
        <v>45565</v>
      </c>
      <c r="H7" s="70">
        <f>F7+4</f>
        <v>45568</v>
      </c>
      <c r="I7" s="1677" t="s">
        <v>852</v>
      </c>
      <c r="J7" s="1540" t="s">
        <v>853</v>
      </c>
      <c r="K7" s="1543">
        <v>441</v>
      </c>
      <c r="L7" s="1546" t="s">
        <v>356</v>
      </c>
      <c r="M7" s="1681">
        <v>45574</v>
      </c>
      <c r="N7" s="1681">
        <f>M7+1</f>
        <v>45575</v>
      </c>
      <c r="O7" s="1681">
        <f>M7+36</f>
        <v>45610</v>
      </c>
      <c r="P7" s="1892" t="s">
        <v>854</v>
      </c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</row>
    <row r="8" spans="1:58">
      <c r="A8" s="448" t="s">
        <v>601</v>
      </c>
      <c r="B8" s="393" t="s">
        <v>168</v>
      </c>
      <c r="C8" s="393">
        <v>440</v>
      </c>
      <c r="D8" s="393" t="s">
        <v>169</v>
      </c>
      <c r="E8" s="77" t="s">
        <v>176</v>
      </c>
      <c r="F8" s="78">
        <v>45567</v>
      </c>
      <c r="G8" s="79">
        <f t="shared" si="0"/>
        <v>45568</v>
      </c>
      <c r="H8" s="78">
        <f>F8+1</f>
        <v>45568</v>
      </c>
      <c r="I8" s="1678"/>
      <c r="J8" s="1541"/>
      <c r="K8" s="1544"/>
      <c r="L8" s="1547"/>
      <c r="M8" s="1682"/>
      <c r="N8" s="1682"/>
      <c r="O8" s="1682"/>
      <c r="P8" s="1893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</row>
    <row r="9" spans="1:58">
      <c r="A9" s="449" t="s">
        <v>177</v>
      </c>
      <c r="B9" s="439" t="s">
        <v>178</v>
      </c>
      <c r="C9" s="439">
        <v>437</v>
      </c>
      <c r="D9" s="439" t="s">
        <v>179</v>
      </c>
      <c r="E9" s="409" t="s">
        <v>180</v>
      </c>
      <c r="F9" s="410">
        <v>45564</v>
      </c>
      <c r="G9" s="411">
        <f t="shared" si="0"/>
        <v>45565</v>
      </c>
      <c r="H9" s="410">
        <f>F9+4</f>
        <v>45568</v>
      </c>
      <c r="I9" s="1678"/>
      <c r="J9" s="1541"/>
      <c r="K9" s="1544"/>
      <c r="L9" s="1547"/>
      <c r="M9" s="1682"/>
      <c r="N9" s="1682"/>
      <c r="O9" s="1682"/>
      <c r="P9" s="189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</row>
    <row r="10" spans="1:58">
      <c r="A10" s="494" t="s">
        <v>772</v>
      </c>
      <c r="B10" s="439" t="s">
        <v>182</v>
      </c>
      <c r="C10" s="439">
        <v>438</v>
      </c>
      <c r="D10" s="439" t="s">
        <v>179</v>
      </c>
      <c r="E10" s="88" t="s">
        <v>180</v>
      </c>
      <c r="F10" s="89">
        <v>45565</v>
      </c>
      <c r="G10" s="90">
        <f t="shared" si="0"/>
        <v>45566</v>
      </c>
      <c r="H10" s="89">
        <f>F10+2</f>
        <v>45567</v>
      </c>
      <c r="I10" s="1678"/>
      <c r="J10" s="1541"/>
      <c r="K10" s="1544"/>
      <c r="L10" s="1547"/>
      <c r="M10" s="1682"/>
      <c r="N10" s="1682"/>
      <c r="O10" s="1682"/>
      <c r="P10" s="1893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</row>
    <row r="11" spans="1:58">
      <c r="A11" s="449" t="s">
        <v>198</v>
      </c>
      <c r="B11" s="439" t="s">
        <v>184</v>
      </c>
      <c r="C11" s="439">
        <v>440</v>
      </c>
      <c r="D11" s="439" t="s">
        <v>169</v>
      </c>
      <c r="E11" s="88" t="s">
        <v>180</v>
      </c>
      <c r="F11" s="89">
        <v>45569</v>
      </c>
      <c r="G11" s="90">
        <f t="shared" si="0"/>
        <v>45570</v>
      </c>
      <c r="H11" s="89">
        <f>F11+2</f>
        <v>45571</v>
      </c>
      <c r="I11" s="1678"/>
      <c r="J11" s="1541"/>
      <c r="K11" s="1544"/>
      <c r="L11" s="1547"/>
      <c r="M11" s="1682"/>
      <c r="N11" s="1682"/>
      <c r="O11" s="1682"/>
      <c r="P11" s="1893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</row>
    <row r="12" spans="1:58">
      <c r="A12" s="450" t="s">
        <v>193</v>
      </c>
      <c r="B12" s="440" t="s">
        <v>186</v>
      </c>
      <c r="C12" s="440">
        <v>440</v>
      </c>
      <c r="D12" s="440" t="s">
        <v>169</v>
      </c>
      <c r="E12" s="95" t="s">
        <v>187</v>
      </c>
      <c r="F12" s="96">
        <v>45565</v>
      </c>
      <c r="G12" s="97">
        <f t="shared" si="0"/>
        <v>45566</v>
      </c>
      <c r="H12" s="96">
        <f>F12+1</f>
        <v>45566</v>
      </c>
      <c r="I12" s="1678"/>
      <c r="J12" s="1541"/>
      <c r="K12" s="1544"/>
      <c r="L12" s="1547"/>
      <c r="M12" s="1682"/>
      <c r="N12" s="1682"/>
      <c r="O12" s="1682"/>
      <c r="P12" s="1893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</row>
    <row r="13" spans="1:58">
      <c r="A13" s="451" t="s">
        <v>177</v>
      </c>
      <c r="B13" s="440" t="s">
        <v>178</v>
      </c>
      <c r="C13" s="440">
        <v>437</v>
      </c>
      <c r="D13" s="440" t="s">
        <v>179</v>
      </c>
      <c r="E13" s="357" t="s">
        <v>187</v>
      </c>
      <c r="F13" s="102">
        <v>45567</v>
      </c>
      <c r="G13" s="103">
        <f t="shared" si="0"/>
        <v>45568</v>
      </c>
      <c r="H13" s="102">
        <f>F13+1</f>
        <v>45568</v>
      </c>
      <c r="I13" s="1679"/>
      <c r="J13" s="1687"/>
      <c r="K13" s="1685"/>
      <c r="L13" s="1686"/>
      <c r="M13" s="1683"/>
      <c r="N13" s="1683"/>
      <c r="O13" s="1683"/>
      <c r="P13" s="1894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</row>
    <row r="14" spans="1:58">
      <c r="A14" s="62"/>
      <c r="B14" s="360"/>
      <c r="C14" s="360"/>
      <c r="D14" s="361"/>
      <c r="E14" s="40"/>
      <c r="F14" s="39"/>
      <c r="G14" s="39"/>
      <c r="H14" s="39"/>
      <c r="I14" s="38"/>
      <c r="J14" s="63"/>
      <c r="K14" s="63"/>
      <c r="L14" s="63"/>
      <c r="M14" s="64"/>
      <c r="N14" s="64"/>
      <c r="O14" s="64"/>
      <c r="P14" s="61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</row>
    <row r="15" spans="1:58">
      <c r="A15" s="447" t="s">
        <v>603</v>
      </c>
      <c r="B15" s="604" t="s">
        <v>168</v>
      </c>
      <c r="C15" s="605">
        <f>C7+1</f>
        <v>441</v>
      </c>
      <c r="D15" s="605" t="s">
        <v>169</v>
      </c>
      <c r="E15" s="741" t="s">
        <v>170</v>
      </c>
      <c r="F15" s="70">
        <f>F7+7</f>
        <v>45571</v>
      </c>
      <c r="G15" s="71">
        <f>F15+1</f>
        <v>45572</v>
      </c>
      <c r="H15" s="72">
        <f>F15+4</f>
        <v>45575</v>
      </c>
      <c r="I15" s="1743" t="s">
        <v>604</v>
      </c>
      <c r="J15" s="1540" t="s">
        <v>853</v>
      </c>
      <c r="K15" s="1543">
        <f>K7+1</f>
        <v>442</v>
      </c>
      <c r="L15" s="1546" t="s">
        <v>356</v>
      </c>
      <c r="M15" s="1740">
        <f>SUM(M7+7)</f>
        <v>45581</v>
      </c>
      <c r="N15" s="1740">
        <f>M15+1</f>
        <v>45582</v>
      </c>
      <c r="O15" s="1740">
        <f>M15+50</f>
        <v>45631</v>
      </c>
      <c r="P15" s="1892" t="s">
        <v>854</v>
      </c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</row>
    <row r="16" spans="1:58">
      <c r="A16" s="448" t="s">
        <v>194</v>
      </c>
      <c r="B16" s="728" t="s">
        <v>168</v>
      </c>
      <c r="C16" s="728">
        <f>C8+1</f>
        <v>441</v>
      </c>
      <c r="D16" s="728" t="s">
        <v>169</v>
      </c>
      <c r="E16" s="742" t="s">
        <v>176</v>
      </c>
      <c r="F16" s="78">
        <f>F8+7</f>
        <v>45574</v>
      </c>
      <c r="G16" s="79">
        <f t="shared" ref="G16:G21" si="1">F16+1</f>
        <v>45575</v>
      </c>
      <c r="H16" s="80">
        <f>F16+1</f>
        <v>45575</v>
      </c>
      <c r="I16" s="1744"/>
      <c r="J16" s="1541"/>
      <c r="K16" s="1544"/>
      <c r="L16" s="1547"/>
      <c r="M16" s="1741"/>
      <c r="N16" s="1741"/>
      <c r="O16" s="1741"/>
      <c r="P16" s="1893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</row>
    <row r="17" spans="1:58">
      <c r="A17" s="449" t="s">
        <v>196</v>
      </c>
      <c r="B17" s="439" t="s">
        <v>178</v>
      </c>
      <c r="C17" s="439">
        <f>C9+1</f>
        <v>438</v>
      </c>
      <c r="D17" s="439" t="s">
        <v>179</v>
      </c>
      <c r="E17" s="88" t="s">
        <v>180</v>
      </c>
      <c r="F17" s="89">
        <f>F9+7</f>
        <v>45571</v>
      </c>
      <c r="G17" s="90">
        <f t="shared" si="1"/>
        <v>45572</v>
      </c>
      <c r="H17" s="91">
        <f>F17+4</f>
        <v>45575</v>
      </c>
      <c r="I17" s="1744"/>
      <c r="J17" s="1541"/>
      <c r="K17" s="1544"/>
      <c r="L17" s="1547"/>
      <c r="M17" s="1741"/>
      <c r="N17" s="1741"/>
      <c r="O17" s="1741"/>
      <c r="P17" s="1893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</row>
    <row r="18" spans="1:58">
      <c r="A18" s="494" t="s">
        <v>774</v>
      </c>
      <c r="B18" s="393" t="s">
        <v>182</v>
      </c>
      <c r="C18" s="393">
        <f>C10+1</f>
        <v>439</v>
      </c>
      <c r="D18" s="393" t="s">
        <v>179</v>
      </c>
      <c r="E18" s="88" t="s">
        <v>180</v>
      </c>
      <c r="F18" s="89">
        <f>F10+7</f>
        <v>45572</v>
      </c>
      <c r="G18" s="90">
        <f t="shared" si="1"/>
        <v>45573</v>
      </c>
      <c r="H18" s="91">
        <f>F18+2</f>
        <v>45574</v>
      </c>
      <c r="I18" s="1744"/>
      <c r="J18" s="1541"/>
      <c r="K18" s="1544"/>
      <c r="L18" s="1547"/>
      <c r="M18" s="1741"/>
      <c r="N18" s="1741"/>
      <c r="O18" s="1741"/>
      <c r="P18" s="1893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</row>
    <row r="19" spans="1:58">
      <c r="A19" s="449" t="s">
        <v>512</v>
      </c>
      <c r="B19" s="439" t="s">
        <v>184</v>
      </c>
      <c r="C19" s="439">
        <f>C11+1</f>
        <v>441</v>
      </c>
      <c r="D19" s="439" t="s">
        <v>169</v>
      </c>
      <c r="E19" s="88" t="s">
        <v>180</v>
      </c>
      <c r="F19" s="89">
        <f>F11+7</f>
        <v>45576</v>
      </c>
      <c r="G19" s="90">
        <f t="shared" si="1"/>
        <v>45577</v>
      </c>
      <c r="H19" s="89">
        <f>F19+2</f>
        <v>45578</v>
      </c>
      <c r="I19" s="1744"/>
      <c r="J19" s="1541"/>
      <c r="K19" s="1544"/>
      <c r="L19" s="1547"/>
      <c r="M19" s="1741"/>
      <c r="N19" s="1741"/>
      <c r="O19" s="1741"/>
      <c r="P19" s="1893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</row>
    <row r="20" spans="1:58">
      <c r="A20" s="450" t="s">
        <v>199</v>
      </c>
      <c r="B20" s="440" t="s">
        <v>186</v>
      </c>
      <c r="C20" s="440">
        <f>C12+1</f>
        <v>441</v>
      </c>
      <c r="D20" s="440" t="s">
        <v>169</v>
      </c>
      <c r="E20" s="95" t="s">
        <v>187</v>
      </c>
      <c r="F20" s="96">
        <f>F12+7</f>
        <v>45572</v>
      </c>
      <c r="G20" s="97">
        <f t="shared" si="1"/>
        <v>45573</v>
      </c>
      <c r="H20" s="98">
        <f>F20+1</f>
        <v>45573</v>
      </c>
      <c r="I20" s="1744"/>
      <c r="J20" s="1541"/>
      <c r="K20" s="1544"/>
      <c r="L20" s="1547"/>
      <c r="M20" s="1741"/>
      <c r="N20" s="1741"/>
      <c r="O20" s="1741"/>
      <c r="P20" s="1893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</row>
    <row r="21" spans="1:58">
      <c r="A21" s="451" t="s">
        <v>211</v>
      </c>
      <c r="B21" s="440" t="s">
        <v>184</v>
      </c>
      <c r="C21" s="440">
        <v>440</v>
      </c>
      <c r="D21" s="440" t="s">
        <v>201</v>
      </c>
      <c r="E21" s="357" t="s">
        <v>187</v>
      </c>
      <c r="F21" s="102">
        <f>F13+4</f>
        <v>45571</v>
      </c>
      <c r="G21" s="103">
        <f t="shared" si="1"/>
        <v>45572</v>
      </c>
      <c r="H21" s="281">
        <f>F21+1</f>
        <v>45572</v>
      </c>
      <c r="I21" s="1745"/>
      <c r="J21" s="1542"/>
      <c r="K21" s="1685"/>
      <c r="L21" s="1686"/>
      <c r="M21" s="1742"/>
      <c r="N21" s="1742"/>
      <c r="O21" s="1742"/>
      <c r="P21" s="1894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</row>
    <row r="22" spans="1:58">
      <c r="A22" s="62"/>
      <c r="B22" s="360"/>
      <c r="C22" s="360"/>
      <c r="D22" s="361"/>
      <c r="E22" s="40"/>
      <c r="F22" s="39"/>
      <c r="G22" s="39"/>
      <c r="H22" s="39"/>
      <c r="I22" s="38"/>
      <c r="J22" s="63"/>
      <c r="K22" s="63"/>
      <c r="L22" s="63"/>
      <c r="M22" s="64"/>
      <c r="N22" s="64"/>
      <c r="O22" s="64"/>
      <c r="P22" s="61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</row>
    <row r="23" spans="1:58">
      <c r="A23" s="447" t="s">
        <v>202</v>
      </c>
      <c r="B23" s="282" t="s">
        <v>168</v>
      </c>
      <c r="C23" s="282">
        <f>C15+1</f>
        <v>442</v>
      </c>
      <c r="D23" s="282" t="s">
        <v>169</v>
      </c>
      <c r="E23" s="69" t="s">
        <v>170</v>
      </c>
      <c r="F23" s="70">
        <f>F15+7</f>
        <v>45578</v>
      </c>
      <c r="G23" s="71">
        <f t="shared" ref="G23:G29" si="2">F23+1</f>
        <v>45579</v>
      </c>
      <c r="H23" s="72">
        <f>F23+4</f>
        <v>45582</v>
      </c>
      <c r="I23" s="1526" t="s">
        <v>855</v>
      </c>
      <c r="J23" s="1540" t="s">
        <v>853</v>
      </c>
      <c r="K23" s="1543">
        <f>K15+1</f>
        <v>443</v>
      </c>
      <c r="L23" s="1546" t="s">
        <v>356</v>
      </c>
      <c r="M23" s="1681">
        <f>SUM(M15+7)</f>
        <v>45588</v>
      </c>
      <c r="N23" s="1681">
        <f>M23+1</f>
        <v>45589</v>
      </c>
      <c r="O23" s="1529">
        <f>M23+50</f>
        <v>45638</v>
      </c>
      <c r="P23" s="1892" t="s">
        <v>854</v>
      </c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</row>
    <row r="24" spans="1:58">
      <c r="A24" s="448" t="s">
        <v>202</v>
      </c>
      <c r="B24" s="331" t="s">
        <v>168</v>
      </c>
      <c r="C24" s="331">
        <f>C16+1</f>
        <v>442</v>
      </c>
      <c r="D24" s="331" t="s">
        <v>169</v>
      </c>
      <c r="E24" s="77" t="s">
        <v>176</v>
      </c>
      <c r="F24" s="78">
        <f>F16+7</f>
        <v>45581</v>
      </c>
      <c r="G24" s="79">
        <f t="shared" si="2"/>
        <v>45582</v>
      </c>
      <c r="H24" s="80">
        <f>F24+1</f>
        <v>45582</v>
      </c>
      <c r="I24" s="1527"/>
      <c r="J24" s="1541"/>
      <c r="K24" s="1544"/>
      <c r="L24" s="1547"/>
      <c r="M24" s="1682"/>
      <c r="N24" s="1682"/>
      <c r="O24" s="1530"/>
      <c r="P24" s="1893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</row>
    <row r="25" spans="1:58">
      <c r="A25" s="449" t="s">
        <v>203</v>
      </c>
      <c r="B25" s="439" t="s">
        <v>178</v>
      </c>
      <c r="C25" s="439">
        <f>C17+1</f>
        <v>439</v>
      </c>
      <c r="D25" s="439" t="s">
        <v>179</v>
      </c>
      <c r="E25" s="88" t="s">
        <v>180</v>
      </c>
      <c r="F25" s="89">
        <f>F17+7</f>
        <v>45578</v>
      </c>
      <c r="G25" s="90">
        <f t="shared" si="2"/>
        <v>45579</v>
      </c>
      <c r="H25" s="91">
        <f>F25+4</f>
        <v>45582</v>
      </c>
      <c r="I25" s="1527"/>
      <c r="J25" s="1541"/>
      <c r="K25" s="1544"/>
      <c r="L25" s="1547"/>
      <c r="M25" s="1682"/>
      <c r="N25" s="1682"/>
      <c r="O25" s="1530"/>
      <c r="P25" s="1893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</row>
    <row r="26" spans="1:58">
      <c r="A26" s="494" t="s">
        <v>608</v>
      </c>
      <c r="B26" s="439" t="s">
        <v>182</v>
      </c>
      <c r="C26" s="439">
        <f>C18+1</f>
        <v>440</v>
      </c>
      <c r="D26" s="439" t="s">
        <v>179</v>
      </c>
      <c r="E26" s="88" t="s">
        <v>180</v>
      </c>
      <c r="F26" s="89">
        <f>F18+7</f>
        <v>45579</v>
      </c>
      <c r="G26" s="90">
        <f t="shared" si="2"/>
        <v>45580</v>
      </c>
      <c r="H26" s="91">
        <f>F26+2</f>
        <v>45581</v>
      </c>
      <c r="I26" s="1527"/>
      <c r="J26" s="1541"/>
      <c r="K26" s="1544"/>
      <c r="L26" s="1547"/>
      <c r="M26" s="1682"/>
      <c r="N26" s="1682"/>
      <c r="O26" s="1530"/>
      <c r="P26" s="1893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</row>
    <row r="27" spans="1:58">
      <c r="A27" s="449" t="s">
        <v>219</v>
      </c>
      <c r="B27" s="439" t="s">
        <v>184</v>
      </c>
      <c r="C27" s="439">
        <f>C19+1</f>
        <v>442</v>
      </c>
      <c r="D27" s="439" t="s">
        <v>169</v>
      </c>
      <c r="E27" s="88" t="s">
        <v>180</v>
      </c>
      <c r="F27" s="89">
        <f>F19+7</f>
        <v>45583</v>
      </c>
      <c r="G27" s="90">
        <f t="shared" si="2"/>
        <v>45584</v>
      </c>
      <c r="H27" s="89">
        <f>F27+2</f>
        <v>45585</v>
      </c>
      <c r="I27" s="1527"/>
      <c r="J27" s="1541"/>
      <c r="K27" s="1544"/>
      <c r="L27" s="1547"/>
      <c r="M27" s="1682"/>
      <c r="N27" s="1682"/>
      <c r="O27" s="1530"/>
      <c r="P27" s="1893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</row>
    <row r="28" spans="1:58">
      <c r="A28" s="450" t="s">
        <v>233</v>
      </c>
      <c r="B28" s="440" t="s">
        <v>186</v>
      </c>
      <c r="C28" s="440">
        <f>C20+1</f>
        <v>442</v>
      </c>
      <c r="D28" s="440" t="s">
        <v>169</v>
      </c>
      <c r="E28" s="95" t="s">
        <v>187</v>
      </c>
      <c r="F28" s="96">
        <f>F20+7</f>
        <v>45579</v>
      </c>
      <c r="G28" s="97">
        <f t="shared" si="2"/>
        <v>45580</v>
      </c>
      <c r="H28" s="98">
        <f>F28+1</f>
        <v>45580</v>
      </c>
      <c r="I28" s="1527"/>
      <c r="J28" s="1541"/>
      <c r="K28" s="1544"/>
      <c r="L28" s="1547"/>
      <c r="M28" s="1682"/>
      <c r="N28" s="1682"/>
      <c r="O28" s="1530"/>
      <c r="P28" s="1893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</row>
    <row r="29" spans="1:58">
      <c r="A29" s="451" t="s">
        <v>198</v>
      </c>
      <c r="B29" s="440" t="s">
        <v>184</v>
      </c>
      <c r="C29" s="440">
        <f>C21+1</f>
        <v>441</v>
      </c>
      <c r="D29" s="440" t="s">
        <v>201</v>
      </c>
      <c r="E29" s="357" t="s">
        <v>187</v>
      </c>
      <c r="F29" s="102">
        <f>F21+7</f>
        <v>45578</v>
      </c>
      <c r="G29" s="103">
        <f t="shared" si="2"/>
        <v>45579</v>
      </c>
      <c r="H29" s="281">
        <f>F29+1</f>
        <v>45579</v>
      </c>
      <c r="I29" s="1528"/>
      <c r="J29" s="1542"/>
      <c r="K29" s="1685"/>
      <c r="L29" s="1686"/>
      <c r="M29" s="1683"/>
      <c r="N29" s="1683"/>
      <c r="O29" s="1531"/>
      <c r="P29" s="1894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</row>
    <row r="30" spans="1:58">
      <c r="A30" s="62"/>
      <c r="B30" s="360"/>
      <c r="C30" s="360"/>
      <c r="D30" s="361"/>
      <c r="E30" s="40"/>
      <c r="F30" s="39"/>
      <c r="G30" s="39"/>
      <c r="H30" s="39"/>
      <c r="I30" s="38"/>
      <c r="J30" s="63"/>
      <c r="K30" s="63"/>
      <c r="L30" s="63"/>
      <c r="M30" s="64"/>
      <c r="N30" s="64"/>
      <c r="O30" s="64"/>
      <c r="P30" s="61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</row>
    <row r="31" spans="1:58">
      <c r="A31" s="447" t="s">
        <v>207</v>
      </c>
      <c r="B31" s="282" t="s">
        <v>168</v>
      </c>
      <c r="C31" s="282">
        <f>C23+1</f>
        <v>443</v>
      </c>
      <c r="D31" s="282" t="s">
        <v>169</v>
      </c>
      <c r="E31" s="69" t="s">
        <v>170</v>
      </c>
      <c r="F31" s="70">
        <f>F23+7</f>
        <v>45585</v>
      </c>
      <c r="G31" s="71">
        <f t="shared" ref="G31:G37" si="3">F31+1</f>
        <v>45586</v>
      </c>
      <c r="H31" s="70">
        <f>F31+4</f>
        <v>45589</v>
      </c>
      <c r="I31" s="1677" t="s">
        <v>616</v>
      </c>
      <c r="J31" s="1514" t="s">
        <v>853</v>
      </c>
      <c r="K31" s="1514">
        <f>K23+1</f>
        <v>444</v>
      </c>
      <c r="L31" s="1517" t="s">
        <v>356</v>
      </c>
      <c r="M31" s="1356">
        <f>SUM(M23+7)</f>
        <v>45595</v>
      </c>
      <c r="N31" s="1356">
        <f>M31+1</f>
        <v>45596</v>
      </c>
      <c r="O31" s="1351">
        <f>M31+50</f>
        <v>45645</v>
      </c>
      <c r="P31" s="1360" t="s">
        <v>856</v>
      </c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</row>
    <row r="32" spans="1:58">
      <c r="A32" s="448" t="s">
        <v>207</v>
      </c>
      <c r="B32" s="331" t="s">
        <v>168</v>
      </c>
      <c r="C32" s="331">
        <f>C24+1</f>
        <v>443</v>
      </c>
      <c r="D32" s="331" t="s">
        <v>169</v>
      </c>
      <c r="E32" s="77" t="s">
        <v>176</v>
      </c>
      <c r="F32" s="78">
        <f>F24+7</f>
        <v>45588</v>
      </c>
      <c r="G32" s="79">
        <f t="shared" si="3"/>
        <v>45589</v>
      </c>
      <c r="H32" s="78">
        <f>F32+1</f>
        <v>45589</v>
      </c>
      <c r="I32" s="1678"/>
      <c r="J32" s="1515"/>
      <c r="K32" s="1515"/>
      <c r="L32" s="1518"/>
      <c r="M32" s="1357"/>
      <c r="N32" s="1357"/>
      <c r="O32" s="1352"/>
      <c r="P32" s="1074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</row>
    <row r="33" spans="1:58">
      <c r="A33" s="449" t="s">
        <v>604</v>
      </c>
      <c r="B33" s="439" t="s">
        <v>178</v>
      </c>
      <c r="C33" s="439">
        <f>C25+1</f>
        <v>440</v>
      </c>
      <c r="D33" s="439" t="s">
        <v>179</v>
      </c>
      <c r="E33" s="333" t="s">
        <v>180</v>
      </c>
      <c r="F33" s="334">
        <f>F25+7</f>
        <v>45585</v>
      </c>
      <c r="G33" s="335">
        <f t="shared" si="3"/>
        <v>45586</v>
      </c>
      <c r="H33" s="334">
        <f>F33+4</f>
        <v>45589</v>
      </c>
      <c r="I33" s="1678"/>
      <c r="J33" s="1515"/>
      <c r="K33" s="1515"/>
      <c r="L33" s="1518"/>
      <c r="M33" s="1357"/>
      <c r="N33" s="1357"/>
      <c r="O33" s="1352"/>
      <c r="P33" s="1074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</row>
    <row r="34" spans="1:58">
      <c r="A34" s="494" t="s">
        <v>610</v>
      </c>
      <c r="B34" s="439" t="s">
        <v>182</v>
      </c>
      <c r="C34" s="439">
        <f>C26+1</f>
        <v>441</v>
      </c>
      <c r="D34" s="439" t="s">
        <v>179</v>
      </c>
      <c r="E34" s="88" t="s">
        <v>180</v>
      </c>
      <c r="F34" s="89">
        <f>F26+7</f>
        <v>45586</v>
      </c>
      <c r="G34" s="90">
        <f t="shared" si="3"/>
        <v>45587</v>
      </c>
      <c r="H34" s="89">
        <f>F34+2</f>
        <v>45588</v>
      </c>
      <c r="I34" s="1678"/>
      <c r="J34" s="1515"/>
      <c r="K34" s="1515"/>
      <c r="L34" s="1518"/>
      <c r="M34" s="1357"/>
      <c r="N34" s="1357"/>
      <c r="O34" s="1352"/>
      <c r="P34" s="1074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</row>
    <row r="35" spans="1:58">
      <c r="A35" s="449" t="s">
        <v>224</v>
      </c>
      <c r="B35" s="439" t="s">
        <v>184</v>
      </c>
      <c r="C35" s="439">
        <f>C27+1</f>
        <v>443</v>
      </c>
      <c r="D35" s="439" t="s">
        <v>169</v>
      </c>
      <c r="E35" s="88" t="s">
        <v>180</v>
      </c>
      <c r="F35" s="89">
        <f>F27+7</f>
        <v>45590</v>
      </c>
      <c r="G35" s="90">
        <f t="shared" si="3"/>
        <v>45591</v>
      </c>
      <c r="H35" s="89">
        <f>F35+2</f>
        <v>45592</v>
      </c>
      <c r="I35" s="1678"/>
      <c r="J35" s="1515"/>
      <c r="K35" s="1515"/>
      <c r="L35" s="1518"/>
      <c r="M35" s="1357"/>
      <c r="N35" s="1357"/>
      <c r="O35" s="1352"/>
      <c r="P35" s="1074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</row>
    <row r="36" spans="1:58">
      <c r="A36" s="450" t="s">
        <v>611</v>
      </c>
      <c r="B36" s="440" t="s">
        <v>186</v>
      </c>
      <c r="C36" s="440">
        <f>C28+1</f>
        <v>443</v>
      </c>
      <c r="D36" s="440" t="s">
        <v>169</v>
      </c>
      <c r="E36" s="95" t="s">
        <v>187</v>
      </c>
      <c r="F36" s="96">
        <f>F28+7</f>
        <v>45586</v>
      </c>
      <c r="G36" s="97">
        <f t="shared" si="3"/>
        <v>45587</v>
      </c>
      <c r="H36" s="96">
        <f>F36+1</f>
        <v>45587</v>
      </c>
      <c r="I36" s="1678"/>
      <c r="J36" s="1515"/>
      <c r="K36" s="1515"/>
      <c r="L36" s="1518"/>
      <c r="M36" s="1357"/>
      <c r="N36" s="1357"/>
      <c r="O36" s="1352"/>
      <c r="P36" s="1074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</row>
    <row r="37" spans="1:58">
      <c r="A37" s="451" t="s">
        <v>213</v>
      </c>
      <c r="B37" s="440" t="s">
        <v>184</v>
      </c>
      <c r="C37" s="440">
        <f>C29+1</f>
        <v>442</v>
      </c>
      <c r="D37" s="440" t="s">
        <v>201</v>
      </c>
      <c r="E37" s="357" t="s">
        <v>187</v>
      </c>
      <c r="F37" s="102">
        <f>F29+7</f>
        <v>45585</v>
      </c>
      <c r="G37" s="103">
        <f t="shared" si="3"/>
        <v>45586</v>
      </c>
      <c r="H37" s="102">
        <f>F37+1</f>
        <v>45586</v>
      </c>
      <c r="I37" s="1679"/>
      <c r="J37" s="1680"/>
      <c r="K37" s="1680"/>
      <c r="L37" s="1746"/>
      <c r="M37" s="1358"/>
      <c r="N37" s="1358"/>
      <c r="O37" s="1353"/>
      <c r="P37" s="1075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</row>
    <row r="38" spans="1:58">
      <c r="A38" s="104"/>
      <c r="B38" s="358"/>
      <c r="C38" s="358"/>
      <c r="D38" s="359"/>
      <c r="E38" s="94"/>
      <c r="F38" s="96"/>
      <c r="G38" s="96"/>
      <c r="H38" s="96"/>
      <c r="I38" s="38"/>
      <c r="J38" s="63"/>
      <c r="K38" s="63"/>
      <c r="L38" s="63"/>
      <c r="M38" s="64"/>
      <c r="N38" s="64"/>
      <c r="O38" s="64"/>
      <c r="P38" s="61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</row>
    <row r="39" spans="1:58">
      <c r="A39" s="447" t="s">
        <v>175</v>
      </c>
      <c r="B39" s="282" t="s">
        <v>168</v>
      </c>
      <c r="C39" s="282">
        <f>C31+1</f>
        <v>444</v>
      </c>
      <c r="D39" s="282" t="s">
        <v>169</v>
      </c>
      <c r="E39" s="69" t="s">
        <v>170</v>
      </c>
      <c r="F39" s="70">
        <f>F31+7</f>
        <v>45592</v>
      </c>
      <c r="G39" s="71">
        <f t="shared" ref="G39:G45" si="4">F39+1</f>
        <v>45593</v>
      </c>
      <c r="H39" s="72">
        <f>F39+4</f>
        <v>45596</v>
      </c>
      <c r="I39" s="1677" t="s">
        <v>189</v>
      </c>
      <c r="J39" s="1535" t="s">
        <v>853</v>
      </c>
      <c r="K39" s="1514">
        <f>K31+1</f>
        <v>445</v>
      </c>
      <c r="L39" s="1517" t="s">
        <v>356</v>
      </c>
      <c r="M39" s="1681">
        <f>SUM(M31+7)</f>
        <v>45602</v>
      </c>
      <c r="N39" s="1681">
        <f>M39+1</f>
        <v>45603</v>
      </c>
      <c r="O39" s="1681">
        <f>M39+50</f>
        <v>45652</v>
      </c>
      <c r="P39" s="1360" t="s">
        <v>856</v>
      </c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</row>
    <row r="40" spans="1:58">
      <c r="A40" s="448" t="s">
        <v>175</v>
      </c>
      <c r="B40" s="282" t="s">
        <v>168</v>
      </c>
      <c r="C40" s="282">
        <f>C32+1</f>
        <v>444</v>
      </c>
      <c r="D40" s="282" t="s">
        <v>169</v>
      </c>
      <c r="E40" s="77" t="s">
        <v>176</v>
      </c>
      <c r="F40" s="78">
        <f>F32+7</f>
        <v>45595</v>
      </c>
      <c r="G40" s="79">
        <f t="shared" si="4"/>
        <v>45596</v>
      </c>
      <c r="H40" s="80">
        <f>F40+1</f>
        <v>45596</v>
      </c>
      <c r="I40" s="1678"/>
      <c r="J40" s="1536"/>
      <c r="K40" s="1515"/>
      <c r="L40" s="1518"/>
      <c r="M40" s="1682"/>
      <c r="N40" s="1682"/>
      <c r="O40" s="1682"/>
      <c r="P40" s="1074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</row>
    <row r="41" spans="1:58">
      <c r="A41" s="449" t="s">
        <v>215</v>
      </c>
      <c r="B41" s="439" t="s">
        <v>178</v>
      </c>
      <c r="C41" s="439">
        <f>C33+1</f>
        <v>441</v>
      </c>
      <c r="D41" s="439" t="s">
        <v>179</v>
      </c>
      <c r="E41" s="88" t="s">
        <v>180</v>
      </c>
      <c r="F41" s="89">
        <f>F33+7</f>
        <v>45592</v>
      </c>
      <c r="G41" s="90">
        <f t="shared" si="4"/>
        <v>45593</v>
      </c>
      <c r="H41" s="91">
        <f>F41+4</f>
        <v>45596</v>
      </c>
      <c r="I41" s="1678"/>
      <c r="J41" s="1536"/>
      <c r="K41" s="1515"/>
      <c r="L41" s="1518"/>
      <c r="M41" s="1682"/>
      <c r="N41" s="1682"/>
      <c r="O41" s="1682"/>
      <c r="P41" s="1074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</row>
    <row r="42" spans="1:58">
      <c r="A42" s="494" t="s">
        <v>614</v>
      </c>
      <c r="B42" s="439" t="s">
        <v>182</v>
      </c>
      <c r="C42" s="439">
        <f>C34+1</f>
        <v>442</v>
      </c>
      <c r="D42" s="439" t="s">
        <v>179</v>
      </c>
      <c r="E42" s="88" t="s">
        <v>180</v>
      </c>
      <c r="F42" s="89">
        <f>F34+7</f>
        <v>45593</v>
      </c>
      <c r="G42" s="90">
        <f t="shared" si="4"/>
        <v>45594</v>
      </c>
      <c r="H42" s="91">
        <f>F42+2</f>
        <v>45595</v>
      </c>
      <c r="I42" s="1678"/>
      <c r="J42" s="1536"/>
      <c r="K42" s="1515"/>
      <c r="L42" s="1518"/>
      <c r="M42" s="1682"/>
      <c r="N42" s="1682"/>
      <c r="O42" s="1682"/>
      <c r="P42" s="1074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</row>
    <row r="43" spans="1:58">
      <c r="A43" s="449" t="s">
        <v>217</v>
      </c>
      <c r="B43" s="439" t="s">
        <v>184</v>
      </c>
      <c r="C43" s="439">
        <f>C35+1</f>
        <v>444</v>
      </c>
      <c r="D43" s="439" t="s">
        <v>179</v>
      </c>
      <c r="E43" s="88" t="s">
        <v>180</v>
      </c>
      <c r="F43" s="89">
        <f>F35+7</f>
        <v>45597</v>
      </c>
      <c r="G43" s="90">
        <f t="shared" si="4"/>
        <v>45598</v>
      </c>
      <c r="H43" s="89">
        <f>F43+2</f>
        <v>45599</v>
      </c>
      <c r="I43" s="1678"/>
      <c r="J43" s="1536"/>
      <c r="K43" s="1515"/>
      <c r="L43" s="1518"/>
      <c r="M43" s="1682"/>
      <c r="N43" s="1682"/>
      <c r="O43" s="1682"/>
      <c r="P43" s="1074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</row>
    <row r="44" spans="1:58">
      <c r="A44" s="450" t="s">
        <v>615</v>
      </c>
      <c r="B44" s="440" t="s">
        <v>186</v>
      </c>
      <c r="C44" s="440">
        <f>C36+1</f>
        <v>444</v>
      </c>
      <c r="D44" s="440" t="s">
        <v>169</v>
      </c>
      <c r="E44" s="95" t="s">
        <v>187</v>
      </c>
      <c r="F44" s="96">
        <f>F36+7</f>
        <v>45593</v>
      </c>
      <c r="G44" s="97">
        <f t="shared" si="4"/>
        <v>45594</v>
      </c>
      <c r="H44" s="98">
        <f>F44+1</f>
        <v>45594</v>
      </c>
      <c r="I44" s="1678"/>
      <c r="J44" s="1536"/>
      <c r="K44" s="1515"/>
      <c r="L44" s="1518"/>
      <c r="M44" s="1682"/>
      <c r="N44" s="1682"/>
      <c r="O44" s="1682"/>
      <c r="P44" s="1074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</row>
    <row r="45" spans="1:58">
      <c r="A45" s="451" t="s">
        <v>219</v>
      </c>
      <c r="B45" s="440" t="s">
        <v>184</v>
      </c>
      <c r="C45" s="440">
        <f>C37+1</f>
        <v>443</v>
      </c>
      <c r="D45" s="440" t="s">
        <v>201</v>
      </c>
      <c r="E45" s="357" t="s">
        <v>187</v>
      </c>
      <c r="F45" s="102">
        <f>F37+7</f>
        <v>45592</v>
      </c>
      <c r="G45" s="103">
        <f t="shared" si="4"/>
        <v>45593</v>
      </c>
      <c r="H45" s="281">
        <f>F45+1</f>
        <v>45593</v>
      </c>
      <c r="I45" s="1679"/>
      <c r="J45" s="1537"/>
      <c r="K45" s="1680"/>
      <c r="L45" s="1746"/>
      <c r="M45" s="1683"/>
      <c r="N45" s="1683"/>
      <c r="O45" s="1683"/>
      <c r="P45" s="1075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</row>
    <row r="46" spans="1:58">
      <c r="A46" s="62"/>
      <c r="B46" s="39"/>
      <c r="C46" s="39"/>
      <c r="D46" s="40"/>
      <c r="E46" s="40"/>
      <c r="F46" s="39"/>
      <c r="G46" s="39"/>
      <c r="H46" s="39"/>
      <c r="I46" s="38"/>
      <c r="J46" s="63"/>
      <c r="K46" s="63"/>
      <c r="L46" s="63"/>
      <c r="M46" s="64"/>
      <c r="N46" s="64"/>
      <c r="O46" s="64"/>
      <c r="P46" s="61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</row>
    <row r="47" spans="1:58">
      <c r="A47" s="447" t="s">
        <v>188</v>
      </c>
      <c r="B47" s="282" t="s">
        <v>168</v>
      </c>
      <c r="C47" s="282">
        <f>C39+1</f>
        <v>445</v>
      </c>
      <c r="D47" s="282" t="s">
        <v>169</v>
      </c>
      <c r="E47" s="69" t="s">
        <v>170</v>
      </c>
      <c r="F47" s="70">
        <f>F39+7</f>
        <v>45599</v>
      </c>
      <c r="G47" s="71">
        <f t="shared" ref="G47:G53" si="5">F47+1</f>
        <v>45600</v>
      </c>
      <c r="H47" s="72">
        <f>F47+4</f>
        <v>45603</v>
      </c>
      <c r="I47" s="1677" t="s">
        <v>857</v>
      </c>
      <c r="J47" s="1535" t="s">
        <v>853</v>
      </c>
      <c r="K47" s="1514">
        <f>K39+1</f>
        <v>446</v>
      </c>
      <c r="L47" s="1514" t="s">
        <v>356</v>
      </c>
      <c r="M47" s="1681">
        <f>SUM(M39+7)</f>
        <v>45609</v>
      </c>
      <c r="N47" s="1681">
        <f>M47+1</f>
        <v>45610</v>
      </c>
      <c r="O47" s="1681">
        <f>M47+50</f>
        <v>45659</v>
      </c>
      <c r="P47" s="1360" t="s">
        <v>856</v>
      </c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</row>
    <row r="48" spans="1:58">
      <c r="A48" s="448" t="s">
        <v>188</v>
      </c>
      <c r="B48" s="282" t="s">
        <v>168</v>
      </c>
      <c r="C48" s="282">
        <f>C40+1</f>
        <v>445</v>
      </c>
      <c r="D48" s="282" t="s">
        <v>169</v>
      </c>
      <c r="E48" s="77" t="s">
        <v>176</v>
      </c>
      <c r="F48" s="78">
        <f>F40+7</f>
        <v>45602</v>
      </c>
      <c r="G48" s="79">
        <f t="shared" si="5"/>
        <v>45603</v>
      </c>
      <c r="H48" s="80">
        <f>F48+1</f>
        <v>45603</v>
      </c>
      <c r="I48" s="1678"/>
      <c r="J48" s="1536"/>
      <c r="K48" s="1515"/>
      <c r="L48" s="1515"/>
      <c r="M48" s="1682"/>
      <c r="N48" s="1682"/>
      <c r="O48" s="1682"/>
      <c r="P48" s="1074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</row>
    <row r="49" spans="1:58">
      <c r="A49" s="449" t="s">
        <v>221</v>
      </c>
      <c r="B49" s="439" t="s">
        <v>178</v>
      </c>
      <c r="C49" s="439">
        <f>C41+1</f>
        <v>442</v>
      </c>
      <c r="D49" s="439" t="s">
        <v>179</v>
      </c>
      <c r="E49" s="88" t="s">
        <v>180</v>
      </c>
      <c r="F49" s="89">
        <f>F41+7</f>
        <v>45599</v>
      </c>
      <c r="G49" s="90">
        <f t="shared" si="5"/>
        <v>45600</v>
      </c>
      <c r="H49" s="91">
        <f>F49+4</f>
        <v>45603</v>
      </c>
      <c r="I49" s="1678"/>
      <c r="J49" s="1536"/>
      <c r="K49" s="1515"/>
      <c r="L49" s="1515"/>
      <c r="M49" s="1682"/>
      <c r="N49" s="1682"/>
      <c r="O49" s="1682"/>
      <c r="P49" s="1074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</row>
    <row r="50" spans="1:58">
      <c r="A50" s="494" t="s">
        <v>617</v>
      </c>
      <c r="B50" s="439" t="s">
        <v>182</v>
      </c>
      <c r="C50" s="439">
        <f>C42+1</f>
        <v>443</v>
      </c>
      <c r="D50" s="439" t="s">
        <v>179</v>
      </c>
      <c r="E50" s="88" t="s">
        <v>180</v>
      </c>
      <c r="F50" s="89">
        <f>F42+7</f>
        <v>45600</v>
      </c>
      <c r="G50" s="90">
        <f t="shared" si="5"/>
        <v>45601</v>
      </c>
      <c r="H50" s="91">
        <f>F50+2</f>
        <v>45602</v>
      </c>
      <c r="I50" s="1678"/>
      <c r="J50" s="1536"/>
      <c r="K50" s="1515"/>
      <c r="L50" s="1515"/>
      <c r="M50" s="1682"/>
      <c r="N50" s="1682"/>
      <c r="O50" s="1682"/>
      <c r="P50" s="1074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</row>
    <row r="51" spans="1:58">
      <c r="A51" s="449" t="s">
        <v>230</v>
      </c>
      <c r="B51" s="439" t="s">
        <v>184</v>
      </c>
      <c r="C51" s="439">
        <f>C43+1</f>
        <v>445</v>
      </c>
      <c r="D51" s="439" t="s">
        <v>169</v>
      </c>
      <c r="E51" s="88" t="s">
        <v>180</v>
      </c>
      <c r="F51" s="89">
        <f>F43+7</f>
        <v>45604</v>
      </c>
      <c r="G51" s="90">
        <f>F51+1</f>
        <v>45605</v>
      </c>
      <c r="H51" s="89">
        <f>F51+2</f>
        <v>45606</v>
      </c>
      <c r="I51" s="1678"/>
      <c r="J51" s="1536"/>
      <c r="K51" s="1515"/>
      <c r="L51" s="1515"/>
      <c r="M51" s="1682"/>
      <c r="N51" s="1682"/>
      <c r="O51" s="1682"/>
      <c r="P51" s="1074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</row>
    <row r="52" spans="1:58">
      <c r="A52" s="450" t="s">
        <v>185</v>
      </c>
      <c r="B52" s="440" t="s">
        <v>186</v>
      </c>
      <c r="C52" s="440">
        <f>C44+1</f>
        <v>445</v>
      </c>
      <c r="D52" s="440" t="s">
        <v>169</v>
      </c>
      <c r="E52" s="95" t="s">
        <v>187</v>
      </c>
      <c r="F52" s="96">
        <f>F44+7</f>
        <v>45600</v>
      </c>
      <c r="G52" s="97">
        <f t="shared" si="5"/>
        <v>45601</v>
      </c>
      <c r="H52" s="98">
        <f>F52+1</f>
        <v>45601</v>
      </c>
      <c r="I52" s="1678"/>
      <c r="J52" s="1536"/>
      <c r="K52" s="1515"/>
      <c r="L52" s="1515"/>
      <c r="M52" s="1682"/>
      <c r="N52" s="1682"/>
      <c r="O52" s="1682"/>
      <c r="P52" s="1074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</row>
    <row r="53" spans="1:58">
      <c r="A53" s="451" t="s">
        <v>224</v>
      </c>
      <c r="B53" s="440" t="s">
        <v>184</v>
      </c>
      <c r="C53" s="440">
        <f>C45+1</f>
        <v>444</v>
      </c>
      <c r="D53" s="440" t="s">
        <v>201</v>
      </c>
      <c r="E53" s="101" t="s">
        <v>187</v>
      </c>
      <c r="F53" s="102">
        <f>F45+7</f>
        <v>45599</v>
      </c>
      <c r="G53" s="103">
        <f t="shared" si="5"/>
        <v>45600</v>
      </c>
      <c r="H53" s="281">
        <f>F53+1</f>
        <v>45600</v>
      </c>
      <c r="I53" s="1679"/>
      <c r="J53" s="1537"/>
      <c r="K53" s="1680"/>
      <c r="L53" s="1680"/>
      <c r="M53" s="1683"/>
      <c r="N53" s="1683"/>
      <c r="O53" s="1683"/>
      <c r="P53" s="1075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</row>
    <row r="54" spans="1:58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3"/>
      <c r="N54" s="63"/>
      <c r="O54" s="63"/>
      <c r="P54" s="6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</row>
    <row r="55" spans="1:58">
      <c r="A55" s="447" t="s">
        <v>194</v>
      </c>
      <c r="B55" s="282" t="s">
        <v>168</v>
      </c>
      <c r="C55" s="282">
        <f>C47+1</f>
        <v>446</v>
      </c>
      <c r="D55" s="282" t="s">
        <v>169</v>
      </c>
      <c r="E55" s="69" t="s">
        <v>170</v>
      </c>
      <c r="F55" s="70">
        <f>F47+7</f>
        <v>45606</v>
      </c>
      <c r="G55" s="71">
        <f>F55+1</f>
        <v>45607</v>
      </c>
      <c r="H55" s="70">
        <f>F55+4</f>
        <v>45610</v>
      </c>
      <c r="I55" s="1496" t="s">
        <v>858</v>
      </c>
      <c r="J55" s="1514" t="s">
        <v>853</v>
      </c>
      <c r="K55" s="1514">
        <f>K47+1</f>
        <v>447</v>
      </c>
      <c r="L55" s="1514" t="s">
        <v>356</v>
      </c>
      <c r="M55" s="1681">
        <f>SUM(M47+7)</f>
        <v>45616</v>
      </c>
      <c r="N55" s="1681">
        <f>M55+1</f>
        <v>45617</v>
      </c>
      <c r="O55" s="1529">
        <f>M55+50</f>
        <v>45666</v>
      </c>
      <c r="P55" s="1360" t="s">
        <v>856</v>
      </c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</row>
    <row r="56" spans="1:58">
      <c r="A56" s="448" t="s">
        <v>194</v>
      </c>
      <c r="B56" s="282" t="s">
        <v>168</v>
      </c>
      <c r="C56" s="282">
        <f>C48+1</f>
        <v>446</v>
      </c>
      <c r="D56" s="282" t="s">
        <v>169</v>
      </c>
      <c r="E56" s="77" t="s">
        <v>176</v>
      </c>
      <c r="F56" s="78">
        <f>F48+7</f>
        <v>45609</v>
      </c>
      <c r="G56" s="79">
        <f>F56</f>
        <v>45609</v>
      </c>
      <c r="H56" s="78">
        <f>F56+1</f>
        <v>45610</v>
      </c>
      <c r="I56" s="1497"/>
      <c r="J56" s="1515"/>
      <c r="K56" s="1515"/>
      <c r="L56" s="1515"/>
      <c r="M56" s="1682"/>
      <c r="N56" s="1682"/>
      <c r="O56" s="1530"/>
      <c r="P56" s="1074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</row>
    <row r="57" spans="1:58">
      <c r="A57" s="449" t="s">
        <v>589</v>
      </c>
      <c r="B57" s="439" t="s">
        <v>178</v>
      </c>
      <c r="C57" s="439">
        <f>C49+1</f>
        <v>443</v>
      </c>
      <c r="D57" s="439" t="s">
        <v>179</v>
      </c>
      <c r="E57" s="88" t="s">
        <v>180</v>
      </c>
      <c r="F57" s="89">
        <f>F49+7</f>
        <v>45606</v>
      </c>
      <c r="G57" s="90">
        <f>F57+1</f>
        <v>45607</v>
      </c>
      <c r="H57" s="89">
        <f>F57+4</f>
        <v>45610</v>
      </c>
      <c r="I57" s="1497"/>
      <c r="J57" s="1515"/>
      <c r="K57" s="1515"/>
      <c r="L57" s="1515"/>
      <c r="M57" s="1682"/>
      <c r="N57" s="1682"/>
      <c r="O57" s="1530"/>
      <c r="P57" s="1074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</row>
    <row r="58" spans="1:58">
      <c r="A58" s="494" t="s">
        <v>619</v>
      </c>
      <c r="B58" s="439" t="s">
        <v>182</v>
      </c>
      <c r="C58" s="439">
        <f>C50+1</f>
        <v>444</v>
      </c>
      <c r="D58" s="439" t="s">
        <v>179</v>
      </c>
      <c r="E58" s="88" t="s">
        <v>180</v>
      </c>
      <c r="F58" s="89">
        <f>F50+7</f>
        <v>45607</v>
      </c>
      <c r="G58" s="90">
        <f>F58+1</f>
        <v>45608</v>
      </c>
      <c r="H58" s="89">
        <f>F58+2</f>
        <v>45609</v>
      </c>
      <c r="I58" s="1497"/>
      <c r="J58" s="1515"/>
      <c r="K58" s="1515"/>
      <c r="L58" s="1515"/>
      <c r="M58" s="1682"/>
      <c r="N58" s="1682"/>
      <c r="O58" s="1530"/>
      <c r="P58" s="1074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</row>
    <row r="59" spans="1:58">
      <c r="A59" s="449" t="s">
        <v>198</v>
      </c>
      <c r="B59" s="439" t="s">
        <v>184</v>
      </c>
      <c r="C59" s="439">
        <f>C51+1</f>
        <v>446</v>
      </c>
      <c r="D59" s="439" t="s">
        <v>169</v>
      </c>
      <c r="E59" s="88" t="s">
        <v>180</v>
      </c>
      <c r="F59" s="89">
        <f>F51+7</f>
        <v>45611</v>
      </c>
      <c r="G59" s="90">
        <f>F59+1</f>
        <v>45612</v>
      </c>
      <c r="H59" s="89">
        <f>F59+2</f>
        <v>45613</v>
      </c>
      <c r="I59" s="1497"/>
      <c r="J59" s="1515"/>
      <c r="K59" s="1515"/>
      <c r="L59" s="1515"/>
      <c r="M59" s="1682"/>
      <c r="N59" s="1682"/>
      <c r="O59" s="1530"/>
      <c r="P59" s="1074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</row>
    <row r="60" spans="1:58">
      <c r="A60" s="450" t="s">
        <v>620</v>
      </c>
      <c r="B60" s="440" t="s">
        <v>186</v>
      </c>
      <c r="C60" s="440">
        <f>C52+1</f>
        <v>446</v>
      </c>
      <c r="D60" s="440" t="s">
        <v>169</v>
      </c>
      <c r="E60" s="95" t="s">
        <v>187</v>
      </c>
      <c r="F60" s="96">
        <f>F52+7</f>
        <v>45607</v>
      </c>
      <c r="G60" s="97">
        <f>F60</f>
        <v>45607</v>
      </c>
      <c r="H60" s="96">
        <f>F60+1</f>
        <v>45608</v>
      </c>
      <c r="I60" s="1497"/>
      <c r="J60" s="1515"/>
      <c r="K60" s="1515"/>
      <c r="L60" s="1515"/>
      <c r="M60" s="1682"/>
      <c r="N60" s="1682"/>
      <c r="O60" s="1530"/>
      <c r="P60" s="1074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</row>
    <row r="61" spans="1:58">
      <c r="A61" s="451" t="s">
        <v>217</v>
      </c>
      <c r="B61" s="440" t="s">
        <v>184</v>
      </c>
      <c r="C61" s="440">
        <f>C53+1</f>
        <v>445</v>
      </c>
      <c r="D61" s="440" t="s">
        <v>201</v>
      </c>
      <c r="E61" s="101" t="s">
        <v>187</v>
      </c>
      <c r="F61" s="102">
        <f>F53+7</f>
        <v>45606</v>
      </c>
      <c r="G61" s="103">
        <f t="shared" ref="G61" si="6">F61+1</f>
        <v>45607</v>
      </c>
      <c r="H61" s="102">
        <f>F61</f>
        <v>45606</v>
      </c>
      <c r="I61" s="1498"/>
      <c r="J61" s="1680"/>
      <c r="K61" s="1680"/>
      <c r="L61" s="1680"/>
      <c r="M61" s="1683"/>
      <c r="N61" s="1683"/>
      <c r="O61" s="1531"/>
      <c r="P61" s="1075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</row>
    <row r="62" spans="1:58">
      <c r="A62" s="62"/>
      <c r="B62" s="39"/>
      <c r="C62" s="39"/>
      <c r="D62" s="40"/>
      <c r="E62" s="40"/>
      <c r="F62" s="39"/>
      <c r="G62" s="39"/>
      <c r="H62" s="39"/>
      <c r="I62" s="63"/>
      <c r="J62" s="63"/>
      <c r="K62" s="63"/>
      <c r="L62" s="63"/>
      <c r="M62" s="65"/>
      <c r="N62" s="64"/>
      <c r="O62" s="64"/>
      <c r="P62" s="61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</row>
    <row r="63" spans="1:58">
      <c r="A63" s="447" t="s">
        <v>202</v>
      </c>
      <c r="B63" s="282" t="s">
        <v>168</v>
      </c>
      <c r="C63" s="282">
        <f>C55+1</f>
        <v>447</v>
      </c>
      <c r="D63" s="282" t="s">
        <v>169</v>
      </c>
      <c r="E63" s="69" t="s">
        <v>170</v>
      </c>
      <c r="F63" s="70">
        <f>F55+7</f>
        <v>45613</v>
      </c>
      <c r="G63" s="71">
        <f>F63+1</f>
        <v>45614</v>
      </c>
      <c r="H63" s="72">
        <f>F63+4</f>
        <v>45617</v>
      </c>
      <c r="I63" s="1677" t="s">
        <v>859</v>
      </c>
      <c r="J63" s="1535" t="s">
        <v>853</v>
      </c>
      <c r="K63" s="1514">
        <f>K55+1</f>
        <v>448</v>
      </c>
      <c r="L63" s="1514" t="s">
        <v>356</v>
      </c>
      <c r="M63" s="1681">
        <f>SUM(M55+7)</f>
        <v>45623</v>
      </c>
      <c r="N63" s="1681">
        <f>M63+1</f>
        <v>45624</v>
      </c>
      <c r="O63" s="1681">
        <f>M63+36</f>
        <v>45659</v>
      </c>
      <c r="P63" s="1360" t="s">
        <v>856</v>
      </c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</row>
    <row r="64" spans="1:58">
      <c r="A64" s="448" t="s">
        <v>202</v>
      </c>
      <c r="B64" s="282" t="s">
        <v>168</v>
      </c>
      <c r="C64" s="282">
        <f>C56+1</f>
        <v>447</v>
      </c>
      <c r="D64" s="282" t="s">
        <v>169</v>
      </c>
      <c r="E64" s="77" t="s">
        <v>176</v>
      </c>
      <c r="F64" s="78">
        <f>F56+7</f>
        <v>45616</v>
      </c>
      <c r="G64" s="79">
        <f>F64</f>
        <v>45616</v>
      </c>
      <c r="H64" s="80">
        <f>F64+1</f>
        <v>45617</v>
      </c>
      <c r="I64" s="1678"/>
      <c r="J64" s="1536"/>
      <c r="K64" s="1515"/>
      <c r="L64" s="1515"/>
      <c r="M64" s="1682"/>
      <c r="N64" s="1682"/>
      <c r="O64" s="1682"/>
      <c r="P64" s="1074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</row>
    <row r="65" spans="1:58">
      <c r="A65" s="449" t="s">
        <v>228</v>
      </c>
      <c r="B65" s="439" t="s">
        <v>178</v>
      </c>
      <c r="C65" s="439">
        <f>C57+1</f>
        <v>444</v>
      </c>
      <c r="D65" s="439" t="s">
        <v>179</v>
      </c>
      <c r="E65" s="88" t="s">
        <v>180</v>
      </c>
      <c r="F65" s="89">
        <f>F57+7</f>
        <v>45613</v>
      </c>
      <c r="G65" s="90">
        <f>F65+1</f>
        <v>45614</v>
      </c>
      <c r="H65" s="91">
        <f>F65+4</f>
        <v>45617</v>
      </c>
      <c r="I65" s="1678"/>
      <c r="J65" s="1536"/>
      <c r="K65" s="1515"/>
      <c r="L65" s="1515"/>
      <c r="M65" s="1682"/>
      <c r="N65" s="1682"/>
      <c r="O65" s="1682"/>
      <c r="P65" s="1074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</row>
    <row r="66" spans="1:58">
      <c r="A66" s="494" t="s">
        <v>229</v>
      </c>
      <c r="B66" s="439" t="s">
        <v>182</v>
      </c>
      <c r="C66" s="439">
        <f>C58+1</f>
        <v>445</v>
      </c>
      <c r="D66" s="439" t="s">
        <v>179</v>
      </c>
      <c r="E66" s="88" t="s">
        <v>180</v>
      </c>
      <c r="F66" s="89">
        <f>F58+7</f>
        <v>45614</v>
      </c>
      <c r="G66" s="90">
        <f>F66+1</f>
        <v>45615</v>
      </c>
      <c r="H66" s="91">
        <f>F66+2</f>
        <v>45616</v>
      </c>
      <c r="I66" s="1678"/>
      <c r="J66" s="1536"/>
      <c r="K66" s="1515"/>
      <c r="L66" s="1515"/>
      <c r="M66" s="1682"/>
      <c r="N66" s="1682"/>
      <c r="O66" s="1682"/>
      <c r="P66" s="1074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</row>
    <row r="67" spans="1:58">
      <c r="A67" s="449" t="s">
        <v>213</v>
      </c>
      <c r="B67" s="439" t="s">
        <v>184</v>
      </c>
      <c r="C67" s="439">
        <f>C59+1</f>
        <v>447</v>
      </c>
      <c r="D67" s="439" t="s">
        <v>169</v>
      </c>
      <c r="E67" s="88" t="s">
        <v>180</v>
      </c>
      <c r="F67" s="89">
        <f>F59+7</f>
        <v>45618</v>
      </c>
      <c r="G67" s="90">
        <f>F67+1</f>
        <v>45619</v>
      </c>
      <c r="H67" s="89">
        <f>F67+2</f>
        <v>45620</v>
      </c>
      <c r="I67" s="1678"/>
      <c r="J67" s="1536"/>
      <c r="K67" s="1515"/>
      <c r="L67" s="1515"/>
      <c r="M67" s="1682"/>
      <c r="N67" s="1682"/>
      <c r="O67" s="1682"/>
      <c r="P67" s="1074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</row>
    <row r="68" spans="1:58">
      <c r="A68" s="450" t="s">
        <v>199</v>
      </c>
      <c r="B68" s="440" t="s">
        <v>186</v>
      </c>
      <c r="C68" s="440">
        <f>C60+1</f>
        <v>447</v>
      </c>
      <c r="D68" s="440" t="s">
        <v>169</v>
      </c>
      <c r="E68" s="95" t="s">
        <v>187</v>
      </c>
      <c r="F68" s="96">
        <f>F60+7</f>
        <v>45614</v>
      </c>
      <c r="G68" s="97">
        <f>F68</f>
        <v>45614</v>
      </c>
      <c r="H68" s="98">
        <f>F68+1</f>
        <v>45615</v>
      </c>
      <c r="I68" s="1678"/>
      <c r="J68" s="1536"/>
      <c r="K68" s="1515"/>
      <c r="L68" s="1515"/>
      <c r="M68" s="1682"/>
      <c r="N68" s="1682"/>
      <c r="O68" s="1682"/>
      <c r="P68" s="1074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</row>
    <row r="69" spans="1:58">
      <c r="A69" s="451" t="s">
        <v>230</v>
      </c>
      <c r="B69" s="440" t="s">
        <v>184</v>
      </c>
      <c r="C69" s="440">
        <f>C61+1</f>
        <v>446</v>
      </c>
      <c r="D69" s="440" t="s">
        <v>201</v>
      </c>
      <c r="E69" s="101" t="s">
        <v>187</v>
      </c>
      <c r="F69" s="102">
        <f>F61+7</f>
        <v>45613</v>
      </c>
      <c r="G69" s="103">
        <f t="shared" ref="G69" si="7">F69+1</f>
        <v>45614</v>
      </c>
      <c r="H69" s="281">
        <f>F69</f>
        <v>45613</v>
      </c>
      <c r="I69" s="1679"/>
      <c r="J69" s="1537"/>
      <c r="K69" s="1680"/>
      <c r="L69" s="1680"/>
      <c r="M69" s="1683"/>
      <c r="N69" s="1683"/>
      <c r="O69" s="1683"/>
      <c r="P69" s="1075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</row>
    <row r="70" spans="1:58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64"/>
      <c r="P70" s="61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</row>
    <row r="71" spans="1:58">
      <c r="A71" s="447" t="s">
        <v>207</v>
      </c>
      <c r="B71" s="282" t="s">
        <v>168</v>
      </c>
      <c r="C71" s="282">
        <f>C63+1</f>
        <v>448</v>
      </c>
      <c r="D71" s="282" t="s">
        <v>169</v>
      </c>
      <c r="E71" s="69" t="s">
        <v>170</v>
      </c>
      <c r="F71" s="70">
        <f>F63+7</f>
        <v>45620</v>
      </c>
      <c r="G71" s="71">
        <f>F71+1</f>
        <v>45621</v>
      </c>
      <c r="H71" s="72">
        <f>F71+4</f>
        <v>45624</v>
      </c>
      <c r="I71" s="1677" t="s">
        <v>189</v>
      </c>
      <c r="J71" s="1535" t="s">
        <v>853</v>
      </c>
      <c r="K71" s="1514">
        <f>K63+1</f>
        <v>449</v>
      </c>
      <c r="L71" s="1514" t="s">
        <v>356</v>
      </c>
      <c r="M71" s="1681">
        <f>SUM(M63+7)</f>
        <v>45630</v>
      </c>
      <c r="N71" s="1681">
        <f>M71+1</f>
        <v>45631</v>
      </c>
      <c r="O71" s="1681">
        <f>M71+36</f>
        <v>45666</v>
      </c>
      <c r="P71" s="1360" t="s">
        <v>856</v>
      </c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</row>
    <row r="72" spans="1:58">
      <c r="A72" s="448" t="s">
        <v>207</v>
      </c>
      <c r="B72" s="282" t="s">
        <v>168</v>
      </c>
      <c r="C72" s="282">
        <f>C64+1</f>
        <v>448</v>
      </c>
      <c r="D72" s="282" t="s">
        <v>169</v>
      </c>
      <c r="E72" s="77" t="s">
        <v>176</v>
      </c>
      <c r="F72" s="78">
        <f>F64+7</f>
        <v>45623</v>
      </c>
      <c r="G72" s="79">
        <f>F72</f>
        <v>45623</v>
      </c>
      <c r="H72" s="80">
        <f>F72+1</f>
        <v>45624</v>
      </c>
      <c r="I72" s="1678"/>
      <c r="J72" s="1536"/>
      <c r="K72" s="1515"/>
      <c r="L72" s="1515"/>
      <c r="M72" s="1682"/>
      <c r="N72" s="1682"/>
      <c r="O72" s="1682"/>
      <c r="P72" s="1074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</row>
    <row r="73" spans="1:58">
      <c r="A73" s="449" t="s">
        <v>177</v>
      </c>
      <c r="B73" s="439" t="s">
        <v>178</v>
      </c>
      <c r="C73" s="439">
        <f>C65+1</f>
        <v>445</v>
      </c>
      <c r="D73" s="439" t="s">
        <v>179</v>
      </c>
      <c r="E73" s="88" t="s">
        <v>180</v>
      </c>
      <c r="F73" s="89">
        <f>F65+7</f>
        <v>45620</v>
      </c>
      <c r="G73" s="90">
        <f>F73+1</f>
        <v>45621</v>
      </c>
      <c r="H73" s="91">
        <f>F73+4</f>
        <v>45624</v>
      </c>
      <c r="I73" s="1678"/>
      <c r="J73" s="1536"/>
      <c r="K73" s="1515"/>
      <c r="L73" s="1515"/>
      <c r="M73" s="1682"/>
      <c r="N73" s="1682"/>
      <c r="O73" s="1682"/>
      <c r="P73" s="1074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</row>
    <row r="74" spans="1:58">
      <c r="A74" s="494" t="s">
        <v>232</v>
      </c>
      <c r="B74" s="439" t="s">
        <v>182</v>
      </c>
      <c r="C74" s="439">
        <f>C66+1</f>
        <v>446</v>
      </c>
      <c r="D74" s="439" t="s">
        <v>179</v>
      </c>
      <c r="E74" s="88" t="s">
        <v>180</v>
      </c>
      <c r="F74" s="89">
        <f>F66+7</f>
        <v>45621</v>
      </c>
      <c r="G74" s="90">
        <f>F74+1</f>
        <v>45622</v>
      </c>
      <c r="H74" s="91">
        <f>F74+2</f>
        <v>45623</v>
      </c>
      <c r="I74" s="1678"/>
      <c r="J74" s="1536"/>
      <c r="K74" s="1515"/>
      <c r="L74" s="1515"/>
      <c r="M74" s="1682"/>
      <c r="N74" s="1682"/>
      <c r="O74" s="1682"/>
      <c r="P74" s="1074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</row>
    <row r="75" spans="1:58">
      <c r="A75" s="449" t="s">
        <v>219</v>
      </c>
      <c r="B75" s="439" t="s">
        <v>184</v>
      </c>
      <c r="C75" s="439">
        <f>C67+1</f>
        <v>448</v>
      </c>
      <c r="D75" s="439" t="s">
        <v>169</v>
      </c>
      <c r="E75" s="88" t="s">
        <v>180</v>
      </c>
      <c r="F75" s="89">
        <f>F67+7</f>
        <v>45625</v>
      </c>
      <c r="G75" s="90">
        <f>F75+1</f>
        <v>45626</v>
      </c>
      <c r="H75" s="89">
        <f>F75+2</f>
        <v>45627</v>
      </c>
      <c r="I75" s="1678"/>
      <c r="J75" s="1536"/>
      <c r="K75" s="1515"/>
      <c r="L75" s="1515"/>
      <c r="M75" s="1682"/>
      <c r="N75" s="1682"/>
      <c r="O75" s="1682"/>
      <c r="P75" s="1074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</row>
    <row r="76" spans="1:58">
      <c r="A76" s="450" t="s">
        <v>233</v>
      </c>
      <c r="B76" s="440" t="s">
        <v>186</v>
      </c>
      <c r="C76" s="440">
        <f>C68+1</f>
        <v>448</v>
      </c>
      <c r="D76" s="440" t="s">
        <v>169</v>
      </c>
      <c r="E76" s="95" t="s">
        <v>187</v>
      </c>
      <c r="F76" s="96">
        <f>F68+7</f>
        <v>45621</v>
      </c>
      <c r="G76" s="97">
        <f>F76</f>
        <v>45621</v>
      </c>
      <c r="H76" s="98">
        <f>F76+1</f>
        <v>45622</v>
      </c>
      <c r="I76" s="1678"/>
      <c r="J76" s="1536"/>
      <c r="K76" s="1515"/>
      <c r="L76" s="1515"/>
      <c r="M76" s="1682"/>
      <c r="N76" s="1682"/>
      <c r="O76" s="1682"/>
      <c r="P76" s="1074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</row>
    <row r="77" spans="1:58">
      <c r="A77" s="451" t="s">
        <v>198</v>
      </c>
      <c r="B77" s="440" t="s">
        <v>184</v>
      </c>
      <c r="C77" s="440">
        <f>C69+1</f>
        <v>447</v>
      </c>
      <c r="D77" s="440" t="s">
        <v>201</v>
      </c>
      <c r="E77" s="101" t="s">
        <v>187</v>
      </c>
      <c r="F77" s="102">
        <f>F69+7</f>
        <v>45620</v>
      </c>
      <c r="G77" s="103">
        <f>F77</f>
        <v>45620</v>
      </c>
      <c r="H77" s="281">
        <f>F77</f>
        <v>45620</v>
      </c>
      <c r="I77" s="1679"/>
      <c r="J77" s="1537"/>
      <c r="K77" s="1680"/>
      <c r="L77" s="1680"/>
      <c r="M77" s="1683"/>
      <c r="N77" s="1683"/>
      <c r="O77" s="1683"/>
      <c r="P77" s="1075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</row>
    <row r="78" spans="1:58">
      <c r="A78" s="13" t="s">
        <v>234</v>
      </c>
      <c r="B78" s="14"/>
      <c r="C78" s="14"/>
      <c r="D78" s="14"/>
      <c r="E78" s="15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</row>
    <row r="79" spans="1:58">
      <c r="A79" s="1"/>
      <c r="B79" s="1"/>
      <c r="C79" s="1"/>
      <c r="D79" s="5"/>
      <c r="E79" s="16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</row>
    <row r="80" spans="1:58">
      <c r="A80" s="1105" t="s">
        <v>235</v>
      </c>
      <c r="B80" s="1106"/>
      <c r="C80" s="1106"/>
      <c r="D80" s="1106"/>
      <c r="E80" s="1106"/>
      <c r="F80" s="1107"/>
      <c r="G80" s="1350" t="s">
        <v>236</v>
      </c>
      <c r="H80" s="1350"/>
      <c r="I80" s="1350"/>
      <c r="J80" s="1350"/>
      <c r="K80" s="1350"/>
      <c r="L80" s="1350"/>
      <c r="M80" s="1350"/>
      <c r="N80" s="1350"/>
      <c r="O80" s="1350"/>
      <c r="P80" s="1350"/>
    </row>
    <row r="81" spans="1:58" ht="15" customHeight="1">
      <c r="A81" s="1088" t="s">
        <v>860</v>
      </c>
      <c r="B81" s="1089"/>
      <c r="C81" s="1089"/>
      <c r="D81" s="1089"/>
      <c r="E81" s="1089"/>
      <c r="F81" s="1090"/>
      <c r="G81" s="1091" t="s">
        <v>861</v>
      </c>
      <c r="H81" s="1092"/>
      <c r="I81" s="1092"/>
      <c r="J81" s="1092"/>
      <c r="K81" s="1092"/>
      <c r="L81" s="1092"/>
      <c r="M81" s="1092"/>
      <c r="N81" s="1092"/>
      <c r="O81" s="1092"/>
      <c r="P81" s="1092"/>
      <c r="Q81" s="1092"/>
      <c r="R81" s="1092"/>
      <c r="S81" s="1092"/>
      <c r="T81" s="1092"/>
      <c r="U81" s="1092"/>
      <c r="V81" s="1093"/>
    </row>
    <row r="82" spans="1:58">
      <c r="A82" s="1088"/>
      <c r="B82" s="1089"/>
      <c r="C82" s="1089"/>
      <c r="D82" s="1089"/>
      <c r="E82" s="1089"/>
      <c r="F82" s="1090"/>
      <c r="G82" s="1350"/>
      <c r="H82" s="1350"/>
      <c r="I82" s="1350"/>
      <c r="J82" s="1350"/>
      <c r="K82" s="1350"/>
      <c r="L82" s="1350"/>
      <c r="M82" s="1350"/>
      <c r="N82" s="1350"/>
      <c r="O82" s="1350"/>
      <c r="P82" s="1350"/>
    </row>
    <row r="83" spans="1:58">
      <c r="A83" s="1088"/>
      <c r="B83" s="1089"/>
      <c r="C83" s="1089"/>
      <c r="D83" s="1089"/>
      <c r="E83" s="1089"/>
      <c r="F83" s="1090"/>
      <c r="G83" s="1675"/>
      <c r="H83" s="1675"/>
      <c r="I83" s="1675"/>
      <c r="J83" s="1675"/>
      <c r="K83" s="1675"/>
      <c r="L83" s="1675"/>
      <c r="M83" s="1675"/>
      <c r="N83" s="1675"/>
      <c r="O83" s="1675"/>
      <c r="P83" s="1675"/>
    </row>
    <row r="84" spans="1:58">
      <c r="A84" s="1088"/>
      <c r="B84" s="1089"/>
      <c r="C84" s="1089"/>
      <c r="D84" s="1089"/>
      <c r="E84" s="1089"/>
      <c r="F84" s="1090"/>
      <c r="G84" s="1676"/>
      <c r="H84" s="1092"/>
      <c r="I84" s="1092"/>
      <c r="J84" s="1092"/>
      <c r="K84" s="1092"/>
      <c r="L84" s="1092"/>
      <c r="M84" s="1092"/>
      <c r="N84" s="1092"/>
      <c r="O84" s="1092"/>
      <c r="P84" s="1093"/>
    </row>
    <row r="85" spans="1:58">
      <c r="A85" s="1094"/>
      <c r="B85" s="1089"/>
      <c r="C85" s="1089"/>
      <c r="D85" s="1089"/>
      <c r="E85" s="1089"/>
      <c r="F85" s="1090"/>
      <c r="G85" s="1095"/>
      <c r="H85" s="1096"/>
      <c r="I85" s="1096"/>
      <c r="J85" s="1096"/>
      <c r="K85" s="1096"/>
      <c r="L85" s="1096"/>
      <c r="M85" s="1096"/>
      <c r="N85" s="1096"/>
      <c r="O85" s="1096"/>
      <c r="P85" s="1097"/>
    </row>
    <row r="86" spans="1:58">
      <c r="A86" s="1"/>
      <c r="B86" s="1"/>
      <c r="C86" s="1"/>
      <c r="D86" s="5"/>
      <c r="E86" s="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</row>
    <row r="87" spans="1:58">
      <c r="A87" s="52"/>
      <c r="B87" s="52"/>
      <c r="C87" s="52"/>
      <c r="D87" s="53"/>
      <c r="E87" s="53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</row>
    <row r="88" spans="1:58" ht="15.75">
      <c r="A88" s="54" t="s">
        <v>242</v>
      </c>
      <c r="B88" s="55"/>
      <c r="C88" s="55"/>
      <c r="D88" s="56"/>
      <c r="E88" s="53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</row>
    <row r="89" spans="1:58" ht="15.75">
      <c r="A89" s="57" t="s">
        <v>243</v>
      </c>
      <c r="B89" s="58"/>
      <c r="C89" s="58"/>
      <c r="D89" s="59"/>
      <c r="E89" s="53"/>
      <c r="F89" s="57"/>
      <c r="G89" s="58"/>
      <c r="H89" s="57" t="s">
        <v>244</v>
      </c>
      <c r="I89" s="58"/>
      <c r="J89" s="58"/>
      <c r="K89" s="58"/>
      <c r="L89" s="58"/>
      <c r="M89" s="58"/>
      <c r="N89" s="58"/>
      <c r="O89" s="58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</row>
    <row r="90" spans="1:58" ht="15.75">
      <c r="A90" s="57" t="s">
        <v>245</v>
      </c>
      <c r="B90" s="58"/>
      <c r="C90" s="58"/>
      <c r="D90" s="59"/>
      <c r="E90" s="53"/>
      <c r="F90" s="57"/>
      <c r="G90" s="58"/>
      <c r="H90" s="57" t="s">
        <v>246</v>
      </c>
      <c r="I90" s="58"/>
      <c r="J90" s="58"/>
      <c r="K90" s="58"/>
      <c r="L90" s="58"/>
      <c r="M90" s="58"/>
      <c r="N90" s="58"/>
      <c r="O90" s="58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</row>
    <row r="91" spans="1:58">
      <c r="A91" s="52" t="s">
        <v>247</v>
      </c>
      <c r="B91" s="52"/>
      <c r="C91" s="52"/>
      <c r="D91" s="53"/>
      <c r="E91" s="53"/>
      <c r="F91" s="52"/>
      <c r="G91" s="52"/>
      <c r="H91" s="52" t="s">
        <v>248</v>
      </c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</row>
    <row r="92" spans="1:58">
      <c r="A92" s="60" t="s">
        <v>249</v>
      </c>
      <c r="B92" s="52"/>
      <c r="C92" s="52"/>
      <c r="D92" s="53"/>
      <c r="E92" s="53"/>
      <c r="F92" s="52"/>
      <c r="G92" s="52"/>
      <c r="H92" s="60" t="s">
        <v>250</v>
      </c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</row>
    <row r="93" spans="1:58">
      <c r="A93" s="52"/>
      <c r="B93" s="52"/>
      <c r="C93" s="52"/>
      <c r="D93" s="53"/>
      <c r="E93" s="53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</row>
    <row r="94" spans="1:58">
      <c r="A94" s="52" t="s">
        <v>251</v>
      </c>
      <c r="B94" s="52"/>
      <c r="C94" s="52"/>
      <c r="D94" s="53"/>
      <c r="E94" s="53"/>
      <c r="F94" s="52"/>
      <c r="G94" s="52"/>
      <c r="H94" s="52" t="s">
        <v>252</v>
      </c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</row>
    <row r="95" spans="1:58">
      <c r="A95" s="60" t="s">
        <v>253</v>
      </c>
      <c r="B95" s="52"/>
      <c r="C95" s="52"/>
      <c r="D95" s="53"/>
      <c r="E95" s="53"/>
      <c r="F95" s="52"/>
      <c r="G95" s="52"/>
      <c r="H95" s="60" t="s">
        <v>254</v>
      </c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</row>
    <row r="96" spans="1:58">
      <c r="A96" s="52"/>
      <c r="B96" s="52"/>
      <c r="C96" s="52"/>
      <c r="D96" s="53"/>
      <c r="E96" s="53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</row>
    <row r="97" spans="1:58">
      <c r="A97" s="52"/>
      <c r="B97" s="52"/>
      <c r="C97" s="52"/>
      <c r="D97" s="53"/>
      <c r="E97" s="53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</row>
    <row r="98" spans="1:58">
      <c r="A98" s="52"/>
      <c r="B98" s="52"/>
      <c r="C98" s="52"/>
      <c r="D98" s="53"/>
      <c r="E98" s="53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</row>
    <row r="99" spans="1:58">
      <c r="A99" s="52"/>
      <c r="B99" s="52"/>
      <c r="C99" s="52"/>
      <c r="D99" s="53"/>
      <c r="E99" s="53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</row>
    <row r="100" spans="1:58">
      <c r="A100" s="52"/>
      <c r="B100" s="52"/>
      <c r="C100" s="52"/>
      <c r="D100" s="53"/>
      <c r="E100" s="53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</row>
    <row r="101" spans="1:58">
      <c r="A101" s="52"/>
      <c r="B101" s="52"/>
      <c r="C101" s="52"/>
      <c r="D101" s="53"/>
      <c r="E101" s="53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</row>
    <row r="102" spans="1:58">
      <c r="A102" s="52"/>
      <c r="B102" s="52"/>
      <c r="C102" s="52"/>
      <c r="D102" s="53"/>
      <c r="E102" s="53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</row>
    <row r="103" spans="1:58">
      <c r="A103" s="52"/>
      <c r="B103" s="52"/>
      <c r="C103" s="52"/>
      <c r="D103" s="53"/>
      <c r="E103" s="53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</row>
    <row r="104" spans="1:58">
      <c r="A104" s="52"/>
      <c r="B104" s="52"/>
      <c r="C104" s="52"/>
      <c r="D104" s="53"/>
      <c r="E104" s="53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</row>
    <row r="105" spans="1:58">
      <c r="A105" s="52"/>
      <c r="B105" s="52"/>
      <c r="C105" s="52"/>
      <c r="D105" s="53"/>
      <c r="E105" s="53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</row>
    <row r="106" spans="1:58">
      <c r="A106" s="52"/>
      <c r="B106" s="52"/>
      <c r="C106" s="52"/>
      <c r="D106" s="53"/>
      <c r="E106" s="53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</row>
    <row r="107" spans="1:58">
      <c r="A107" s="52"/>
      <c r="B107" s="52"/>
      <c r="C107" s="52"/>
      <c r="D107" s="53"/>
      <c r="E107" s="53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</row>
    <row r="108" spans="1:58">
      <c r="D108" s="5"/>
      <c r="E108" s="5"/>
    </row>
    <row r="109" spans="1:58">
      <c r="D109" s="5"/>
      <c r="E109" s="5"/>
    </row>
    <row r="110" spans="1:58">
      <c r="D110" s="5"/>
      <c r="E110" s="5"/>
    </row>
    <row r="111" spans="1:58">
      <c r="D111" s="5"/>
      <c r="E111" s="5"/>
    </row>
    <row r="112" spans="1:58">
      <c r="D112" s="5"/>
      <c r="E112" s="5"/>
    </row>
    <row r="113" spans="4:5">
      <c r="D113" s="5"/>
      <c r="E113" s="5"/>
    </row>
    <row r="114" spans="4:5">
      <c r="D114" s="5"/>
      <c r="E114" s="5"/>
    </row>
    <row r="115" spans="4:5">
      <c r="D115" s="5"/>
      <c r="E115" s="5"/>
    </row>
    <row r="116" spans="4:5">
      <c r="D116" s="5"/>
      <c r="E116" s="5"/>
    </row>
    <row r="117" spans="4:5">
      <c r="D117" s="5"/>
      <c r="E117" s="5"/>
    </row>
    <row r="118" spans="4:5">
      <c r="D118" s="5"/>
      <c r="E118" s="5"/>
    </row>
    <row r="119" spans="4:5">
      <c r="D119" s="5"/>
      <c r="E119" s="5"/>
    </row>
    <row r="120" spans="4:5">
      <c r="D120" s="5"/>
      <c r="E120" s="5"/>
    </row>
    <row r="121" spans="4:5">
      <c r="D121" s="5"/>
      <c r="E121" s="5"/>
    </row>
    <row r="122" spans="4:5">
      <c r="D122" s="5"/>
      <c r="E122" s="5"/>
    </row>
    <row r="123" spans="4:5">
      <c r="D123" s="5"/>
      <c r="E123" s="5"/>
    </row>
    <row r="124" spans="4:5">
      <c r="D124" s="5"/>
      <c r="E124" s="5"/>
    </row>
    <row r="125" spans="4:5">
      <c r="D125" s="5"/>
      <c r="E125" s="5"/>
    </row>
    <row r="126" spans="4:5">
      <c r="D126" s="5"/>
      <c r="E126" s="5"/>
    </row>
    <row r="127" spans="4:5">
      <c r="D127" s="5"/>
      <c r="E127" s="5"/>
    </row>
    <row r="128" spans="4:5">
      <c r="D128" s="5"/>
      <c r="E128" s="5"/>
    </row>
    <row r="129" spans="4:5">
      <c r="D129" s="5"/>
      <c r="E129" s="5"/>
    </row>
    <row r="130" spans="4:5">
      <c r="D130" s="5"/>
      <c r="E130" s="5"/>
    </row>
    <row r="131" spans="4:5">
      <c r="D131" s="5"/>
      <c r="E131" s="5"/>
    </row>
    <row r="132" spans="4:5">
      <c r="D132" s="5"/>
      <c r="E132" s="5"/>
    </row>
    <row r="133" spans="4:5">
      <c r="D133" s="5"/>
      <c r="E133" s="5"/>
    </row>
    <row r="134" spans="4:5">
      <c r="D134" s="5"/>
      <c r="E134" s="5"/>
    </row>
    <row r="135" spans="4:5">
      <c r="D135" s="5"/>
      <c r="E135" s="5"/>
    </row>
    <row r="136" spans="4:5">
      <c r="D136" s="5"/>
      <c r="E136" s="5"/>
    </row>
    <row r="137" spans="4:5">
      <c r="D137" s="5"/>
      <c r="E137" s="5"/>
    </row>
    <row r="138" spans="4:5">
      <c r="D138" s="5"/>
      <c r="E138" s="5"/>
    </row>
    <row r="139" spans="4:5">
      <c r="D139" s="5"/>
      <c r="E139" s="5"/>
    </row>
    <row r="140" spans="4:5">
      <c r="D140" s="5"/>
      <c r="E140" s="5"/>
    </row>
    <row r="141" spans="4:5">
      <c r="D141" s="5"/>
      <c r="E141" s="5"/>
    </row>
    <row r="142" spans="4:5">
      <c r="D142" s="5"/>
      <c r="E142" s="5"/>
    </row>
    <row r="143" spans="4:5">
      <c r="D143" s="5"/>
      <c r="E143" s="5"/>
    </row>
    <row r="144" spans="4:5">
      <c r="D144" s="5"/>
      <c r="E144" s="5"/>
    </row>
    <row r="145" spans="4:5">
      <c r="D145" s="5"/>
      <c r="E145" s="5"/>
    </row>
    <row r="146" spans="4:5">
      <c r="D146" s="5"/>
      <c r="E146" s="5"/>
    </row>
    <row r="147" spans="4:5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5"/>
    </row>
    <row r="196" spans="4:5">
      <c r="D196" s="5"/>
      <c r="E196" s="17"/>
    </row>
    <row r="197" spans="4:5">
      <c r="D197" s="5"/>
      <c r="E197" s="17"/>
    </row>
    <row r="198" spans="4:5">
      <c r="D198" s="5"/>
      <c r="E198" s="17"/>
    </row>
    <row r="199" spans="4:5">
      <c r="D199" s="5"/>
      <c r="E199" s="17"/>
    </row>
    <row r="200" spans="4:5">
      <c r="D200" s="5"/>
      <c r="E200" s="17"/>
    </row>
    <row r="201" spans="4:5">
      <c r="D201" s="5"/>
      <c r="E201" s="17"/>
    </row>
    <row r="202" spans="4:5">
      <c r="D202" s="5"/>
      <c r="E202" s="17"/>
    </row>
    <row r="203" spans="4:5">
      <c r="D203" s="5"/>
      <c r="E203" s="17"/>
    </row>
  </sheetData>
  <mergeCells count="93">
    <mergeCell ref="A4:I4"/>
    <mergeCell ref="A5:A6"/>
    <mergeCell ref="B5:D6"/>
    <mergeCell ref="E5:E6"/>
    <mergeCell ref="F5:G5"/>
    <mergeCell ref="I5:I6"/>
    <mergeCell ref="J5:L6"/>
    <mergeCell ref="M5:N5"/>
    <mergeCell ref="P5:P6"/>
    <mergeCell ref="I7:I13"/>
    <mergeCell ref="J7:J13"/>
    <mergeCell ref="K7:K13"/>
    <mergeCell ref="L7:L13"/>
    <mergeCell ref="M7:M13"/>
    <mergeCell ref="N7:N13"/>
    <mergeCell ref="O7:O13"/>
    <mergeCell ref="P7:P13"/>
    <mergeCell ref="I15:I21"/>
    <mergeCell ref="J15:J21"/>
    <mergeCell ref="K15:K21"/>
    <mergeCell ref="L15:L21"/>
    <mergeCell ref="M15:M21"/>
    <mergeCell ref="N15:N21"/>
    <mergeCell ref="O15:O21"/>
    <mergeCell ref="P15:P21"/>
    <mergeCell ref="O23:O29"/>
    <mergeCell ref="P23:P29"/>
    <mergeCell ref="N31:N37"/>
    <mergeCell ref="O31:O37"/>
    <mergeCell ref="P31:P37"/>
    <mergeCell ref="I23:I29"/>
    <mergeCell ref="J23:J29"/>
    <mergeCell ref="K23:K29"/>
    <mergeCell ref="L23:L29"/>
    <mergeCell ref="M23:M29"/>
    <mergeCell ref="N23:N29"/>
    <mergeCell ref="I31:I37"/>
    <mergeCell ref="J31:J37"/>
    <mergeCell ref="K31:K37"/>
    <mergeCell ref="L31:L37"/>
    <mergeCell ref="M31:M37"/>
    <mergeCell ref="O39:O45"/>
    <mergeCell ref="P39:P45"/>
    <mergeCell ref="I47:I53"/>
    <mergeCell ref="J47:J53"/>
    <mergeCell ref="K47:K53"/>
    <mergeCell ref="L47:L53"/>
    <mergeCell ref="M47:M53"/>
    <mergeCell ref="N47:N53"/>
    <mergeCell ref="O47:O53"/>
    <mergeCell ref="P47:P53"/>
    <mergeCell ref="I39:I45"/>
    <mergeCell ref="J39:J45"/>
    <mergeCell ref="K39:K45"/>
    <mergeCell ref="L39:L45"/>
    <mergeCell ref="M39:M45"/>
    <mergeCell ref="N39:N45"/>
    <mergeCell ref="O55:O61"/>
    <mergeCell ref="P55:P61"/>
    <mergeCell ref="I63:I69"/>
    <mergeCell ref="J63:J69"/>
    <mergeCell ref="K63:K69"/>
    <mergeCell ref="L63:L69"/>
    <mergeCell ref="M63:M69"/>
    <mergeCell ref="N63:N69"/>
    <mergeCell ref="O63:O69"/>
    <mergeCell ref="P63:P69"/>
    <mergeCell ref="I55:I61"/>
    <mergeCell ref="J55:J61"/>
    <mergeCell ref="K55:K61"/>
    <mergeCell ref="L55:L61"/>
    <mergeCell ref="M55:M61"/>
    <mergeCell ref="N55:N61"/>
    <mergeCell ref="O71:O77"/>
    <mergeCell ref="P71:P77"/>
    <mergeCell ref="A80:F80"/>
    <mergeCell ref="G80:P80"/>
    <mergeCell ref="A81:F81"/>
    <mergeCell ref="G81:V81"/>
    <mergeCell ref="I71:I77"/>
    <mergeCell ref="J71:J77"/>
    <mergeCell ref="K71:K77"/>
    <mergeCell ref="L71:L77"/>
    <mergeCell ref="M71:M77"/>
    <mergeCell ref="N71:N77"/>
    <mergeCell ref="A85:F85"/>
    <mergeCell ref="G85:P85"/>
    <mergeCell ref="A82:F82"/>
    <mergeCell ref="G82:P82"/>
    <mergeCell ref="A83:F83"/>
    <mergeCell ref="G83:P83"/>
    <mergeCell ref="A84:F84"/>
    <mergeCell ref="G84:P84"/>
  </mergeCells>
  <hyperlinks>
    <hyperlink ref="A95" r:id="rId1" xr:uid="{948A969D-12F9-4057-90F8-0333CBDAB906}"/>
    <hyperlink ref="A92" r:id="rId2" xr:uid="{426F20FB-0BF2-4302-8805-C125B2721D7F}"/>
    <hyperlink ref="H95" r:id="rId3" xr:uid="{C8E1CB66-A771-44EC-A42B-9172F5541850}"/>
    <hyperlink ref="H92" r:id="rId4" xr:uid="{E6D4BDC0-619D-4FE9-A3A2-1E0A120074D4}"/>
  </hyperlinks>
  <pageMargins left="0.7" right="0.7" top="0.75" bottom="0.75" header="0.3" footer="0.3"/>
  <drawing r:id="rId5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9E37C-D0FF-4E1D-ABB7-7E52C011E9E8}">
  <dimension ref="A1:BQ251"/>
  <sheetViews>
    <sheetView workbookViewId="0">
      <pane ySplit="6" topLeftCell="I9" activePane="bottomLeft" state="frozen"/>
      <selection pane="bottomLeft" activeCell="AF78" sqref="AF78"/>
    </sheetView>
  </sheetViews>
  <sheetFormatPr defaultRowHeight="15"/>
  <cols>
    <col min="1" max="1" width="47.140625" customWidth="1"/>
    <col min="2" max="2" width="3.7109375" customWidth="1"/>
    <col min="3" max="3" width="4.7109375" customWidth="1"/>
    <col min="4" max="4" width="3.7109375" customWidth="1"/>
    <col min="9" max="9" width="23.85546875" customWidth="1"/>
    <col min="10" max="10" width="3.7109375" customWidth="1"/>
    <col min="11" max="11" width="10.85546875" customWidth="1"/>
    <col min="12" max="12" width="3.7109375" customWidth="1"/>
    <col min="16" max="16" width="13.28515625" customWidth="1"/>
    <col min="17" max="17" width="23.85546875" customWidth="1"/>
    <col min="18" max="18" width="3.7109375" customWidth="1"/>
    <col min="19" max="19" width="5.42578125" bestFit="1" customWidth="1"/>
    <col min="20" max="20" width="3.7109375" customWidth="1"/>
    <col min="23" max="25" width="14.140625" customWidth="1"/>
    <col min="26" max="26" width="15.28515625" customWidth="1"/>
    <col min="27" max="27" width="17.140625" customWidth="1"/>
    <col min="28" max="28" width="13.140625" customWidth="1"/>
    <col min="29" max="32" width="15.28515625" customWidth="1"/>
    <col min="33" max="33" width="71.28515625" customWidth="1"/>
  </cols>
  <sheetData>
    <row r="1" spans="1:69" ht="35.25" customHeight="1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</row>
    <row r="2" spans="1:69" ht="24.75">
      <c r="A2" s="4" t="s">
        <v>148</v>
      </c>
      <c r="B2" s="3" t="s">
        <v>61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89" t="s">
        <v>862</v>
      </c>
      <c r="R2" s="1"/>
      <c r="S2" s="1"/>
      <c r="T2" s="1"/>
      <c r="U2" s="1"/>
      <c r="V2" s="1"/>
      <c r="W2" s="1"/>
      <c r="X2" s="1"/>
      <c r="Y2" s="1"/>
      <c r="Z2" s="350"/>
      <c r="AA2" s="1"/>
      <c r="AB2" s="1"/>
      <c r="AC2" s="1"/>
      <c r="AD2" s="1"/>
      <c r="AE2" s="1"/>
      <c r="AF2" s="1"/>
      <c r="AG2" s="1"/>
      <c r="AH2" s="2"/>
      <c r="AI2" s="2"/>
      <c r="AJ2" s="2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</row>
    <row r="3" spans="1:69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351" t="s">
        <v>863</v>
      </c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2"/>
      <c r="AI3" s="2"/>
      <c r="AJ3" s="2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</row>
    <row r="4" spans="1:69" ht="24.75">
      <c r="A4" s="1122" t="s">
        <v>864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8"/>
      <c r="AH4" s="2"/>
      <c r="AI4" s="2"/>
      <c r="AJ4" s="2"/>
    </row>
    <row r="5" spans="1:69" ht="27" customHeight="1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339</v>
      </c>
      <c r="J5" s="1139" t="s">
        <v>152</v>
      </c>
      <c r="K5" s="1129"/>
      <c r="L5" s="1129"/>
      <c r="M5" s="1588" t="s">
        <v>395</v>
      </c>
      <c r="N5" s="1712"/>
      <c r="O5" s="786"/>
      <c r="P5" s="1956" t="s">
        <v>396</v>
      </c>
      <c r="Q5" s="1134" t="s">
        <v>865</v>
      </c>
      <c r="R5" s="1139" t="s">
        <v>152</v>
      </c>
      <c r="S5" s="1129"/>
      <c r="T5" s="1130"/>
      <c r="U5" s="1143" t="s">
        <v>398</v>
      </c>
      <c r="V5" s="1143"/>
      <c r="W5" s="1963" t="s">
        <v>156</v>
      </c>
      <c r="X5" s="1964"/>
      <c r="Y5" s="1964"/>
      <c r="Z5" s="1964"/>
      <c r="AA5" s="1969" t="s">
        <v>66</v>
      </c>
      <c r="AB5" s="1970"/>
      <c r="AC5" s="1970"/>
      <c r="AD5" s="1965" t="s">
        <v>64</v>
      </c>
      <c r="AE5" s="1966"/>
      <c r="AF5" s="1967"/>
      <c r="AG5" s="1714" t="s">
        <v>157</v>
      </c>
      <c r="AH5" s="18"/>
      <c r="AI5" s="18"/>
      <c r="AJ5" s="18"/>
    </row>
    <row r="6" spans="1:69" ht="24.75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5"/>
      <c r="J6" s="1587"/>
      <c r="K6" s="1132"/>
      <c r="L6" s="1133"/>
      <c r="M6" s="235" t="s">
        <v>158</v>
      </c>
      <c r="N6" s="271" t="s">
        <v>159</v>
      </c>
      <c r="O6" s="787"/>
      <c r="P6" s="1957"/>
      <c r="Q6" s="1138"/>
      <c r="R6" s="1140"/>
      <c r="S6" s="1141"/>
      <c r="T6" s="1142"/>
      <c r="U6" s="270" t="s">
        <v>158</v>
      </c>
      <c r="V6" s="270" t="s">
        <v>159</v>
      </c>
      <c r="W6" s="848" t="s">
        <v>851</v>
      </c>
      <c r="X6" s="848" t="s">
        <v>715</v>
      </c>
      <c r="Y6" s="676" t="s">
        <v>866</v>
      </c>
      <c r="Z6" s="676" t="s">
        <v>867</v>
      </c>
      <c r="AA6" s="849" t="s">
        <v>868</v>
      </c>
      <c r="AB6" s="850" t="s">
        <v>869</v>
      </c>
      <c r="AC6" s="452" t="s">
        <v>870</v>
      </c>
      <c r="AD6" s="855" t="s">
        <v>871</v>
      </c>
      <c r="AE6" s="853" t="s">
        <v>872</v>
      </c>
      <c r="AF6" s="854" t="s">
        <v>873</v>
      </c>
      <c r="AG6" s="1593"/>
      <c r="AH6" s="2"/>
      <c r="AI6" s="2"/>
      <c r="AJ6" s="2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</row>
    <row r="7" spans="1:69" ht="15" customHeight="1">
      <c r="A7" s="447" t="s">
        <v>188</v>
      </c>
      <c r="B7" s="282" t="s">
        <v>168</v>
      </c>
      <c r="C7" s="282">
        <v>440</v>
      </c>
      <c r="D7" s="282" t="s">
        <v>169</v>
      </c>
      <c r="E7" s="71" t="s">
        <v>170</v>
      </c>
      <c r="F7" s="70">
        <v>45564</v>
      </c>
      <c r="G7" s="71">
        <f t="shared" ref="G7:G13" si="0">F7+1</f>
        <v>45565</v>
      </c>
      <c r="H7" s="70">
        <f>F7+4</f>
        <v>45568</v>
      </c>
      <c r="I7" s="1653" t="s">
        <v>404</v>
      </c>
      <c r="J7" s="1617" t="s">
        <v>401</v>
      </c>
      <c r="K7" s="1617">
        <v>440</v>
      </c>
      <c r="L7" s="1496" t="s">
        <v>169</v>
      </c>
      <c r="M7" s="1614">
        <v>45574</v>
      </c>
      <c r="N7" s="1604">
        <f>M7+2</f>
        <v>45576</v>
      </c>
      <c r="O7" s="465"/>
      <c r="P7" s="1898">
        <f>SUM(N7+8)</f>
        <v>45584</v>
      </c>
      <c r="Q7" s="1958" t="s">
        <v>874</v>
      </c>
      <c r="R7" s="1931" t="s">
        <v>875</v>
      </c>
      <c r="S7" s="1908">
        <v>441</v>
      </c>
      <c r="T7" s="1911" t="s">
        <v>179</v>
      </c>
      <c r="U7" s="1914">
        <v>45585</v>
      </c>
      <c r="V7" s="1914">
        <f>SUM(U7+2)</f>
        <v>45587</v>
      </c>
      <c r="W7" s="1375">
        <f>SUM(N7+26)</f>
        <v>45602</v>
      </c>
      <c r="X7" s="824"/>
      <c r="Y7" s="1375">
        <f>SUM(X10+13)</f>
        <v>45620</v>
      </c>
      <c r="Z7" s="1375">
        <f>SUM(Y7+5)</f>
        <v>45625</v>
      </c>
      <c r="AA7" s="1375">
        <f>SUM(X10+11)</f>
        <v>45618</v>
      </c>
      <c r="AB7" s="465"/>
      <c r="AC7" s="1375">
        <f>SUM(X10+18)</f>
        <v>45625</v>
      </c>
      <c r="AD7" s="1375">
        <f>SUM(W7+8)</f>
        <v>45610</v>
      </c>
      <c r="AE7" s="465"/>
      <c r="AF7" s="1376">
        <f>SUM(W7+12)</f>
        <v>45614</v>
      </c>
      <c r="AG7" s="266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</row>
    <row r="8" spans="1:69" ht="15" customHeight="1">
      <c r="A8" s="448" t="s">
        <v>601</v>
      </c>
      <c r="B8" s="393" t="s">
        <v>168</v>
      </c>
      <c r="C8" s="393">
        <v>440</v>
      </c>
      <c r="D8" s="393" t="s">
        <v>179</v>
      </c>
      <c r="E8" s="77" t="s">
        <v>176</v>
      </c>
      <c r="F8" s="78">
        <v>45567</v>
      </c>
      <c r="G8" s="79">
        <f t="shared" si="0"/>
        <v>45568</v>
      </c>
      <c r="H8" s="78">
        <f>F8+1</f>
        <v>45568</v>
      </c>
      <c r="I8" s="1653"/>
      <c r="J8" s="1618"/>
      <c r="K8" s="1618"/>
      <c r="L8" s="1497"/>
      <c r="M8" s="1561"/>
      <c r="N8" s="1376"/>
      <c r="O8" s="465"/>
      <c r="P8" s="1898"/>
      <c r="Q8" s="1959"/>
      <c r="R8" s="1932"/>
      <c r="S8" s="1909"/>
      <c r="T8" s="1912"/>
      <c r="U8" s="1915"/>
      <c r="V8" s="1915"/>
      <c r="W8" s="1376"/>
      <c r="X8" s="465"/>
      <c r="Y8" s="1376"/>
      <c r="Z8" s="1376"/>
      <c r="AA8" s="1376"/>
      <c r="AB8" s="465"/>
      <c r="AC8" s="1376"/>
      <c r="AD8" s="1376"/>
      <c r="AE8" s="465"/>
      <c r="AF8" s="1376"/>
      <c r="AG8" s="267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</row>
    <row r="9" spans="1:69">
      <c r="A9" s="449" t="s">
        <v>177</v>
      </c>
      <c r="B9" s="439" t="s">
        <v>178</v>
      </c>
      <c r="C9" s="439">
        <v>437</v>
      </c>
      <c r="D9" s="439" t="s">
        <v>179</v>
      </c>
      <c r="E9" s="409" t="s">
        <v>180</v>
      </c>
      <c r="F9" s="410">
        <v>45564</v>
      </c>
      <c r="G9" s="411">
        <f t="shared" si="0"/>
        <v>45565</v>
      </c>
      <c r="H9" s="410">
        <f>F9+4</f>
        <v>45568</v>
      </c>
      <c r="I9" s="1653"/>
      <c r="J9" s="1618"/>
      <c r="K9" s="1618"/>
      <c r="L9" s="1497"/>
      <c r="M9" s="1561"/>
      <c r="N9" s="1376"/>
      <c r="O9" s="465"/>
      <c r="P9" s="1898"/>
      <c r="Q9" s="1959"/>
      <c r="R9" s="1932"/>
      <c r="S9" s="1909"/>
      <c r="T9" s="1912"/>
      <c r="U9" s="1915"/>
      <c r="V9" s="1915"/>
      <c r="W9" s="1376"/>
      <c r="X9" s="465"/>
      <c r="Y9" s="1376"/>
      <c r="Z9" s="1376"/>
      <c r="AA9" s="1376"/>
      <c r="AB9" s="465"/>
      <c r="AC9" s="1376"/>
      <c r="AD9" s="1376"/>
      <c r="AE9" s="465"/>
      <c r="AF9" s="1376"/>
      <c r="AG9" s="264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</row>
    <row r="10" spans="1:69">
      <c r="A10" s="494" t="s">
        <v>772</v>
      </c>
      <c r="B10" s="439" t="s">
        <v>182</v>
      </c>
      <c r="C10" s="439">
        <v>438</v>
      </c>
      <c r="D10" s="439" t="s">
        <v>179</v>
      </c>
      <c r="E10" s="88" t="s">
        <v>180</v>
      </c>
      <c r="F10" s="89">
        <v>45565</v>
      </c>
      <c r="G10" s="90">
        <f t="shared" si="0"/>
        <v>45566</v>
      </c>
      <c r="H10" s="89">
        <f>F10+2</f>
        <v>45567</v>
      </c>
      <c r="I10" s="1653"/>
      <c r="J10" s="1618"/>
      <c r="K10" s="1618"/>
      <c r="L10" s="1497"/>
      <c r="M10" s="1561"/>
      <c r="N10" s="1376"/>
      <c r="O10" s="465"/>
      <c r="P10" s="1898"/>
      <c r="Q10" s="1959"/>
      <c r="R10" s="1932"/>
      <c r="S10" s="1909"/>
      <c r="T10" s="1912"/>
      <c r="U10" s="1915"/>
      <c r="V10" s="1915"/>
      <c r="W10" s="1376"/>
      <c r="X10" s="465">
        <f>W7+5</f>
        <v>45607</v>
      </c>
      <c r="Y10" s="1376"/>
      <c r="Z10" s="1376"/>
      <c r="AA10" s="1376"/>
      <c r="AB10" s="465">
        <f>X10+16</f>
        <v>45623</v>
      </c>
      <c r="AC10" s="1376"/>
      <c r="AD10" s="1376"/>
      <c r="AE10" s="465">
        <f>W7+10</f>
        <v>45612</v>
      </c>
      <c r="AF10" s="1376"/>
      <c r="AG10" s="443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</row>
    <row r="11" spans="1:69">
      <c r="A11" s="449" t="s">
        <v>198</v>
      </c>
      <c r="B11" s="439" t="s">
        <v>184</v>
      </c>
      <c r="C11" s="439">
        <v>440</v>
      </c>
      <c r="D11" s="439" t="s">
        <v>169</v>
      </c>
      <c r="E11" s="88" t="s">
        <v>180</v>
      </c>
      <c r="F11" s="89">
        <v>45569</v>
      </c>
      <c r="G11" s="90">
        <f t="shared" si="0"/>
        <v>45570</v>
      </c>
      <c r="H11" s="89">
        <f>F11+2</f>
        <v>45571</v>
      </c>
      <c r="I11" s="1653"/>
      <c r="J11" s="1618"/>
      <c r="K11" s="1618"/>
      <c r="L11" s="1497"/>
      <c r="M11" s="1561"/>
      <c r="N11" s="1376"/>
      <c r="O11" s="465"/>
      <c r="P11" s="1898"/>
      <c r="Q11" s="1959"/>
      <c r="R11" s="1932"/>
      <c r="S11" s="1909"/>
      <c r="T11" s="1912"/>
      <c r="U11" s="1915"/>
      <c r="V11" s="1915"/>
      <c r="W11" s="1376"/>
      <c r="X11" s="465"/>
      <c r="Y11" s="1376"/>
      <c r="Z11" s="1376"/>
      <c r="AA11" s="1376"/>
      <c r="AB11" s="465"/>
      <c r="AC11" s="1376"/>
      <c r="AD11" s="1376"/>
      <c r="AE11" s="465"/>
      <c r="AF11" s="1376"/>
      <c r="AG11" s="264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</row>
    <row r="12" spans="1:69" ht="15.75" customHeight="1">
      <c r="A12" s="450" t="s">
        <v>193</v>
      </c>
      <c r="B12" s="440" t="s">
        <v>186</v>
      </c>
      <c r="C12" s="440">
        <v>440</v>
      </c>
      <c r="D12" s="440" t="s">
        <v>169</v>
      </c>
      <c r="E12" s="95" t="s">
        <v>187</v>
      </c>
      <c r="F12" s="96">
        <v>45565</v>
      </c>
      <c r="G12" s="97">
        <f t="shared" si="0"/>
        <v>45566</v>
      </c>
      <c r="H12" s="96">
        <f>F12+1</f>
        <v>45566</v>
      </c>
      <c r="I12" s="1653"/>
      <c r="J12" s="1618"/>
      <c r="K12" s="1618"/>
      <c r="L12" s="1497"/>
      <c r="M12" s="1561"/>
      <c r="N12" s="1376"/>
      <c r="O12" s="465"/>
      <c r="P12" s="1898"/>
      <c r="Q12" s="1959"/>
      <c r="R12" s="1932"/>
      <c r="S12" s="1909"/>
      <c r="T12" s="1912"/>
      <c r="U12" s="1915"/>
      <c r="V12" s="1915"/>
      <c r="W12" s="1376"/>
      <c r="X12" s="465"/>
      <c r="Y12" s="1376"/>
      <c r="Z12" s="1376"/>
      <c r="AA12" s="1376"/>
      <c r="AB12" s="465"/>
      <c r="AC12" s="1376"/>
      <c r="AD12" s="1376"/>
      <c r="AE12" s="465"/>
      <c r="AF12" s="1376"/>
      <c r="AG12" s="264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</row>
    <row r="13" spans="1:69" ht="15.75" customHeight="1">
      <c r="A13" s="451" t="s">
        <v>177</v>
      </c>
      <c r="B13" s="440" t="s">
        <v>178</v>
      </c>
      <c r="C13" s="440">
        <v>437</v>
      </c>
      <c r="D13" s="440" t="s">
        <v>179</v>
      </c>
      <c r="E13" s="357" t="s">
        <v>187</v>
      </c>
      <c r="F13" s="102">
        <v>45567</v>
      </c>
      <c r="G13" s="103">
        <f t="shared" si="0"/>
        <v>45568</v>
      </c>
      <c r="H13" s="102">
        <f>F13+1</f>
        <v>45568</v>
      </c>
      <c r="I13" s="1653"/>
      <c r="J13" s="1619"/>
      <c r="K13" s="1619"/>
      <c r="L13" s="1498"/>
      <c r="M13" s="1615"/>
      <c r="N13" s="1605"/>
      <c r="O13" s="467"/>
      <c r="P13" s="1899"/>
      <c r="Q13" s="1960"/>
      <c r="R13" s="1961"/>
      <c r="S13" s="1962"/>
      <c r="T13" s="1968"/>
      <c r="U13" s="1916"/>
      <c r="V13" s="1916"/>
      <c r="W13" s="1605"/>
      <c r="X13" s="467"/>
      <c r="Y13" s="1605"/>
      <c r="Z13" s="1605"/>
      <c r="AA13" s="1605"/>
      <c r="AB13" s="467"/>
      <c r="AC13" s="1605"/>
      <c r="AD13" s="1719"/>
      <c r="AE13" s="465"/>
      <c r="AF13" s="1605"/>
      <c r="AG13" s="265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</row>
    <row r="14" spans="1:69">
      <c r="A14" s="62"/>
      <c r="B14" s="360"/>
      <c r="C14" s="360"/>
      <c r="D14" s="361"/>
      <c r="E14" s="40"/>
      <c r="F14" s="39"/>
      <c r="G14" s="39"/>
      <c r="H14" s="39"/>
      <c r="I14" s="63"/>
      <c r="J14" s="63"/>
      <c r="K14" s="63"/>
      <c r="L14" s="63"/>
      <c r="M14" s="64"/>
      <c r="N14" s="64"/>
      <c r="O14" s="64"/>
      <c r="P14" s="64"/>
      <c r="Q14" s="63"/>
      <c r="R14" s="63"/>
      <c r="S14" s="63"/>
      <c r="T14" s="63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1"/>
      <c r="AG14" s="61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</row>
    <row r="15" spans="1:69" ht="15" customHeight="1">
      <c r="A15" s="447" t="s">
        <v>603</v>
      </c>
      <c r="B15" s="604" t="s">
        <v>168</v>
      </c>
      <c r="C15" s="605">
        <f>C7+1</f>
        <v>441</v>
      </c>
      <c r="D15" s="605" t="s">
        <v>169</v>
      </c>
      <c r="E15" s="741" t="s">
        <v>170</v>
      </c>
      <c r="F15" s="70">
        <f>F7+7</f>
        <v>45571</v>
      </c>
      <c r="G15" s="71">
        <f>F15+1</f>
        <v>45572</v>
      </c>
      <c r="H15" s="72">
        <f>F15+4</f>
        <v>45575</v>
      </c>
      <c r="I15" s="1953" t="s">
        <v>604</v>
      </c>
      <c r="J15" s="1801" t="s">
        <v>401</v>
      </c>
      <c r="K15" s="1625">
        <f>K7+1</f>
        <v>441</v>
      </c>
      <c r="L15" s="1720" t="s">
        <v>169</v>
      </c>
      <c r="M15" s="1596">
        <f>SUM(M7,7)</f>
        <v>45581</v>
      </c>
      <c r="N15" s="1596">
        <f>M15+2</f>
        <v>45583</v>
      </c>
      <c r="O15" s="785"/>
      <c r="P15" s="1923">
        <f>SUM(N15+8)</f>
        <v>45591</v>
      </c>
      <c r="Q15" s="1902" t="s">
        <v>876</v>
      </c>
      <c r="R15" s="1931" t="s">
        <v>875</v>
      </c>
      <c r="S15" s="1908">
        <f>SUM(S7+1)</f>
        <v>442</v>
      </c>
      <c r="T15" s="1911" t="s">
        <v>179</v>
      </c>
      <c r="U15" s="1914">
        <f>SUM(U7+7)</f>
        <v>45592</v>
      </c>
      <c r="V15" s="1914">
        <f>SUM(U15+2)</f>
        <v>45594</v>
      </c>
      <c r="W15" s="1604">
        <f>SUM(N15+23)</f>
        <v>45606</v>
      </c>
      <c r="X15" s="782"/>
      <c r="Y15" s="1681">
        <f>SUM(X18+13)</f>
        <v>45624</v>
      </c>
      <c r="Z15" s="1926">
        <f>SUM(Y15,5)</f>
        <v>45629</v>
      </c>
      <c r="AA15" s="1895">
        <f>SUM(X18+11)</f>
        <v>45622</v>
      </c>
      <c r="AB15" s="466"/>
      <c r="AC15" s="1604">
        <f>SUM(X18+18)</f>
        <v>45629</v>
      </c>
      <c r="AD15" s="1604">
        <f>SUM(W15+8)</f>
        <v>45614</v>
      </c>
      <c r="AE15" s="466"/>
      <c r="AF15" s="1604">
        <f>SUM(W15+12)</f>
        <v>45618</v>
      </c>
      <c r="AG15" s="1881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</row>
    <row r="16" spans="1:69">
      <c r="A16" s="448" t="s">
        <v>194</v>
      </c>
      <c r="B16" s="728" t="s">
        <v>168</v>
      </c>
      <c r="C16" s="728">
        <f>C8+1</f>
        <v>441</v>
      </c>
      <c r="D16" s="728" t="s">
        <v>169</v>
      </c>
      <c r="E16" s="742" t="s">
        <v>176</v>
      </c>
      <c r="F16" s="78">
        <f>F8+7</f>
        <v>45574</v>
      </c>
      <c r="G16" s="79">
        <f t="shared" ref="G16" si="1">F16+1</f>
        <v>45575</v>
      </c>
      <c r="H16" s="80">
        <f>F16+1</f>
        <v>45575</v>
      </c>
      <c r="I16" s="1954"/>
      <c r="J16" s="1802"/>
      <c r="K16" s="1626"/>
      <c r="L16" s="1547"/>
      <c r="M16" s="1371"/>
      <c r="N16" s="1371"/>
      <c r="O16" s="757"/>
      <c r="P16" s="1924"/>
      <c r="Q16" s="1903"/>
      <c r="R16" s="1932"/>
      <c r="S16" s="1909"/>
      <c r="T16" s="1912"/>
      <c r="U16" s="1915"/>
      <c r="V16" s="1915"/>
      <c r="W16" s="1376"/>
      <c r="X16" s="782"/>
      <c r="Y16" s="1682"/>
      <c r="Z16" s="1344"/>
      <c r="AA16" s="1071"/>
      <c r="AB16" s="465"/>
      <c r="AC16" s="1376"/>
      <c r="AD16" s="1376"/>
      <c r="AE16" s="465"/>
      <c r="AF16" s="1376"/>
      <c r="AG16" s="188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</row>
    <row r="17" spans="1:69">
      <c r="A17" s="449" t="s">
        <v>196</v>
      </c>
      <c r="B17" s="439" t="s">
        <v>178</v>
      </c>
      <c r="C17" s="439">
        <f>C9+1</f>
        <v>438</v>
      </c>
      <c r="D17" s="439" t="s">
        <v>179</v>
      </c>
      <c r="E17" s="88" t="s">
        <v>180</v>
      </c>
      <c r="F17" s="89">
        <f>F9+7</f>
        <v>45571</v>
      </c>
      <c r="G17" s="90">
        <f t="shared" ref="G15:G21" si="2">F17+1</f>
        <v>45572</v>
      </c>
      <c r="H17" s="91">
        <f>F17+4</f>
        <v>45575</v>
      </c>
      <c r="I17" s="1954"/>
      <c r="J17" s="1802"/>
      <c r="K17" s="1626"/>
      <c r="L17" s="1547"/>
      <c r="M17" s="1371"/>
      <c r="N17" s="1371"/>
      <c r="O17" s="757"/>
      <c r="P17" s="1924"/>
      <c r="Q17" s="1903"/>
      <c r="R17" s="1932"/>
      <c r="S17" s="1909"/>
      <c r="T17" s="1912"/>
      <c r="U17" s="1915"/>
      <c r="V17" s="1915"/>
      <c r="W17" s="1376"/>
      <c r="X17" s="782"/>
      <c r="Y17" s="1682"/>
      <c r="Z17" s="1344"/>
      <c r="AA17" s="1071"/>
      <c r="AB17" s="465"/>
      <c r="AC17" s="1376"/>
      <c r="AD17" s="1376"/>
      <c r="AE17" s="465"/>
      <c r="AF17" s="1376"/>
      <c r="AG17" s="188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</row>
    <row r="18" spans="1:69">
      <c r="A18" s="494" t="s">
        <v>774</v>
      </c>
      <c r="B18" s="439" t="s">
        <v>182</v>
      </c>
      <c r="C18" s="439">
        <f>C10+1</f>
        <v>439</v>
      </c>
      <c r="D18" s="439" t="s">
        <v>179</v>
      </c>
      <c r="E18" s="88" t="s">
        <v>180</v>
      </c>
      <c r="F18" s="89">
        <f>F10+7</f>
        <v>45572</v>
      </c>
      <c r="G18" s="90">
        <f t="shared" si="2"/>
        <v>45573</v>
      </c>
      <c r="H18" s="91">
        <f>F18+2</f>
        <v>45574</v>
      </c>
      <c r="I18" s="1954"/>
      <c r="J18" s="1802"/>
      <c r="K18" s="1626"/>
      <c r="L18" s="1547"/>
      <c r="M18" s="1371"/>
      <c r="N18" s="1371"/>
      <c r="O18" s="757"/>
      <c r="P18" s="1924"/>
      <c r="Q18" s="1903"/>
      <c r="R18" s="1932"/>
      <c r="S18" s="1909"/>
      <c r="T18" s="1912"/>
      <c r="U18" s="1915"/>
      <c r="V18" s="1915"/>
      <c r="W18" s="1376"/>
      <c r="X18" s="782">
        <f>W15+5</f>
        <v>45611</v>
      </c>
      <c r="Y18" s="1682"/>
      <c r="Z18" s="1344"/>
      <c r="AA18" s="1071"/>
      <c r="AB18" s="465">
        <f>X18+16</f>
        <v>45627</v>
      </c>
      <c r="AC18" s="1376"/>
      <c r="AD18" s="1376"/>
      <c r="AE18" s="465">
        <f>W15+10</f>
        <v>45616</v>
      </c>
      <c r="AF18" s="1376"/>
      <c r="AG18" s="188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</row>
    <row r="19" spans="1:69">
      <c r="A19" s="449" t="s">
        <v>512</v>
      </c>
      <c r="B19" s="439" t="s">
        <v>184</v>
      </c>
      <c r="C19" s="439">
        <f>C11+1</f>
        <v>441</v>
      </c>
      <c r="D19" s="439" t="s">
        <v>169</v>
      </c>
      <c r="E19" s="88" t="s">
        <v>180</v>
      </c>
      <c r="F19" s="89">
        <f>F11+7</f>
        <v>45576</v>
      </c>
      <c r="G19" s="90">
        <f t="shared" si="2"/>
        <v>45577</v>
      </c>
      <c r="H19" s="89">
        <f>F19+2</f>
        <v>45578</v>
      </c>
      <c r="I19" s="1954"/>
      <c r="J19" s="1802"/>
      <c r="K19" s="1626"/>
      <c r="L19" s="1547"/>
      <c r="M19" s="1371"/>
      <c r="N19" s="1371"/>
      <c r="O19" s="757"/>
      <c r="P19" s="1924"/>
      <c r="Q19" s="1903"/>
      <c r="R19" s="1932"/>
      <c r="S19" s="1909"/>
      <c r="T19" s="1912"/>
      <c r="U19" s="1915"/>
      <c r="V19" s="1915"/>
      <c r="W19" s="1376"/>
      <c r="X19" s="782"/>
      <c r="Y19" s="1682"/>
      <c r="Z19" s="1344"/>
      <c r="AA19" s="1071"/>
      <c r="AB19" s="465"/>
      <c r="AC19" s="1376"/>
      <c r="AD19" s="1376"/>
      <c r="AE19" s="465"/>
      <c r="AF19" s="1376"/>
      <c r="AG19" s="188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</row>
    <row r="20" spans="1:69">
      <c r="A20" s="450" t="s">
        <v>199</v>
      </c>
      <c r="B20" s="440" t="s">
        <v>186</v>
      </c>
      <c r="C20" s="440">
        <f>C12+1</f>
        <v>441</v>
      </c>
      <c r="D20" s="440" t="s">
        <v>169</v>
      </c>
      <c r="E20" s="95" t="s">
        <v>187</v>
      </c>
      <c r="F20" s="96">
        <f>F12+7</f>
        <v>45572</v>
      </c>
      <c r="G20" s="97">
        <f t="shared" si="2"/>
        <v>45573</v>
      </c>
      <c r="H20" s="98">
        <f>F20+1</f>
        <v>45573</v>
      </c>
      <c r="I20" s="1954"/>
      <c r="J20" s="1802"/>
      <c r="K20" s="1626"/>
      <c r="L20" s="1547"/>
      <c r="M20" s="1371"/>
      <c r="N20" s="1371"/>
      <c r="O20" s="757"/>
      <c r="P20" s="1924"/>
      <c r="Q20" s="1903"/>
      <c r="R20" s="1932"/>
      <c r="S20" s="1909"/>
      <c r="T20" s="1912"/>
      <c r="U20" s="1915"/>
      <c r="V20" s="1915"/>
      <c r="W20" s="1376"/>
      <c r="X20" s="782"/>
      <c r="Y20" s="1682"/>
      <c r="Z20" s="1344"/>
      <c r="AA20" s="1071"/>
      <c r="AB20" s="465"/>
      <c r="AC20" s="1376"/>
      <c r="AD20" s="1376"/>
      <c r="AE20" s="465"/>
      <c r="AF20" s="1376"/>
      <c r="AG20" s="188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</row>
    <row r="21" spans="1:69">
      <c r="A21" s="451" t="s">
        <v>211</v>
      </c>
      <c r="B21" s="440" t="s">
        <v>184</v>
      </c>
      <c r="C21" s="440">
        <v>440</v>
      </c>
      <c r="D21" s="440" t="s">
        <v>201</v>
      </c>
      <c r="E21" s="357" t="s">
        <v>187</v>
      </c>
      <c r="F21" s="102">
        <f>F13+4</f>
        <v>45571</v>
      </c>
      <c r="G21" s="103">
        <f t="shared" si="2"/>
        <v>45572</v>
      </c>
      <c r="H21" s="281">
        <f>F21+1</f>
        <v>45572</v>
      </c>
      <c r="I21" s="1955"/>
      <c r="J21" s="1835"/>
      <c r="K21" s="1627"/>
      <c r="L21" s="1721"/>
      <c r="M21" s="1597"/>
      <c r="N21" s="1597"/>
      <c r="O21" s="758"/>
      <c r="P21" s="1925"/>
      <c r="Q21" s="1904"/>
      <c r="R21" s="1933"/>
      <c r="S21" s="1910"/>
      <c r="T21" s="1913"/>
      <c r="U21" s="1916"/>
      <c r="V21" s="1916"/>
      <c r="W21" s="1605"/>
      <c r="X21" s="784"/>
      <c r="Y21" s="1860"/>
      <c r="Z21" s="1927"/>
      <c r="AA21" s="1896"/>
      <c r="AB21" s="467"/>
      <c r="AC21" s="1605"/>
      <c r="AD21" s="1719"/>
      <c r="AE21" s="465"/>
      <c r="AF21" s="1605"/>
      <c r="AG21" s="1883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</row>
    <row r="22" spans="1:69">
      <c r="A22" s="62"/>
      <c r="B22" s="360"/>
      <c r="C22" s="360"/>
      <c r="D22" s="361"/>
      <c r="E22" s="40"/>
      <c r="F22" s="39"/>
      <c r="G22" s="39"/>
      <c r="H22" s="39"/>
      <c r="I22" s="63"/>
      <c r="J22" s="63"/>
      <c r="K22" s="63"/>
      <c r="L22" s="63"/>
      <c r="M22" s="64"/>
      <c r="N22" s="64"/>
      <c r="O22" s="64"/>
      <c r="P22" s="64"/>
      <c r="Q22" s="63"/>
      <c r="R22" s="63"/>
      <c r="S22" s="63"/>
      <c r="T22" s="63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1"/>
      <c r="AG22" s="61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</row>
    <row r="23" spans="1:69">
      <c r="A23" s="447" t="s">
        <v>202</v>
      </c>
      <c r="B23" s="282" t="s">
        <v>168</v>
      </c>
      <c r="C23" s="282">
        <f>C15+1</f>
        <v>442</v>
      </c>
      <c r="D23" s="282" t="s">
        <v>169</v>
      </c>
      <c r="E23" s="69" t="s">
        <v>170</v>
      </c>
      <c r="F23" s="70">
        <f>F15+7</f>
        <v>45578</v>
      </c>
      <c r="G23" s="71">
        <f t="shared" ref="G23:G29" si="3">F23+1</f>
        <v>45579</v>
      </c>
      <c r="H23" s="72">
        <f>F23+4</f>
        <v>45582</v>
      </c>
      <c r="I23" s="1617" t="s">
        <v>877</v>
      </c>
      <c r="J23" s="1617" t="s">
        <v>401</v>
      </c>
      <c r="K23" s="1496">
        <f>K15+1</f>
        <v>442</v>
      </c>
      <c r="L23" s="1697" t="s">
        <v>169</v>
      </c>
      <c r="M23" s="1945">
        <f>SUM(M15+7)</f>
        <v>45588</v>
      </c>
      <c r="N23" s="1900">
        <f>M23+2</f>
        <v>45590</v>
      </c>
      <c r="O23" s="523"/>
      <c r="P23" s="1923">
        <f>SUM(N23+8)</f>
        <v>45598</v>
      </c>
      <c r="Q23" s="1975" t="s">
        <v>878</v>
      </c>
      <c r="R23" s="1978" t="s">
        <v>875</v>
      </c>
      <c r="S23" s="1908">
        <f>S15+1</f>
        <v>443</v>
      </c>
      <c r="T23" s="1911" t="s">
        <v>179</v>
      </c>
      <c r="U23" s="1914">
        <f>SUM(U15+7)</f>
        <v>45599</v>
      </c>
      <c r="V23" s="1914">
        <f>SUM(U23+2)</f>
        <v>45601</v>
      </c>
      <c r="W23" s="1604">
        <f>SUM(N23+23)</f>
        <v>45613</v>
      </c>
      <c r="X23" s="782"/>
      <c r="Y23" s="1681">
        <f>SUM(X26+13)</f>
        <v>45631</v>
      </c>
      <c r="Z23" s="1926">
        <f>SUM(Y23,5)</f>
        <v>45636</v>
      </c>
      <c r="AA23" s="1971">
        <f>SUM(X26+11)</f>
        <v>45629</v>
      </c>
      <c r="AB23" s="519"/>
      <c r="AC23" s="1930">
        <f>SUM(X26+18)</f>
        <v>45636</v>
      </c>
      <c r="AD23" s="1973">
        <f>SUM(W23+8)</f>
        <v>45621</v>
      </c>
      <c r="AE23" s="674"/>
      <c r="AF23" s="1941">
        <f>SUM(W23+12)</f>
        <v>45625</v>
      </c>
      <c r="AG23" s="243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</row>
    <row r="24" spans="1:69">
      <c r="A24" s="448" t="s">
        <v>202</v>
      </c>
      <c r="B24" s="331" t="s">
        <v>168</v>
      </c>
      <c r="C24" s="331">
        <f>C16+1</f>
        <v>442</v>
      </c>
      <c r="D24" s="331" t="s">
        <v>169</v>
      </c>
      <c r="E24" s="77" t="s">
        <v>176</v>
      </c>
      <c r="F24" s="78">
        <f>F16+7</f>
        <v>45581</v>
      </c>
      <c r="G24" s="79">
        <f t="shared" si="3"/>
        <v>45582</v>
      </c>
      <c r="H24" s="80">
        <f>F24+1</f>
        <v>45582</v>
      </c>
      <c r="I24" s="1618"/>
      <c r="J24" s="1618"/>
      <c r="K24" s="1497"/>
      <c r="L24" s="1518"/>
      <c r="M24" s="1623"/>
      <c r="N24" s="1195"/>
      <c r="O24" s="522"/>
      <c r="P24" s="1924"/>
      <c r="Q24" s="1976"/>
      <c r="R24" s="1979"/>
      <c r="S24" s="1909"/>
      <c r="T24" s="1912"/>
      <c r="U24" s="1915"/>
      <c r="V24" s="1915"/>
      <c r="W24" s="1376"/>
      <c r="X24" s="782"/>
      <c r="Y24" s="1682"/>
      <c r="Z24" s="1344"/>
      <c r="AA24" s="1357"/>
      <c r="AB24" s="520"/>
      <c r="AC24" s="1930"/>
      <c r="AD24" s="1561"/>
      <c r="AE24" s="522"/>
      <c r="AF24" s="1376"/>
      <c r="AG24" s="244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</row>
    <row r="25" spans="1:69">
      <c r="A25" s="449" t="s">
        <v>203</v>
      </c>
      <c r="B25" s="439" t="s">
        <v>178</v>
      </c>
      <c r="C25" s="439">
        <f>C17+1</f>
        <v>439</v>
      </c>
      <c r="D25" s="439" t="s">
        <v>179</v>
      </c>
      <c r="E25" s="88" t="s">
        <v>180</v>
      </c>
      <c r="F25" s="89">
        <f>F17+7</f>
        <v>45578</v>
      </c>
      <c r="G25" s="90">
        <f t="shared" si="3"/>
        <v>45579</v>
      </c>
      <c r="H25" s="91">
        <f>F25+4</f>
        <v>45582</v>
      </c>
      <c r="I25" s="1618"/>
      <c r="J25" s="1618"/>
      <c r="K25" s="1497"/>
      <c r="L25" s="1518"/>
      <c r="M25" s="1623"/>
      <c r="N25" s="1195"/>
      <c r="O25" s="522"/>
      <c r="P25" s="1924"/>
      <c r="Q25" s="1976"/>
      <c r="R25" s="1979"/>
      <c r="S25" s="1909"/>
      <c r="T25" s="1912"/>
      <c r="U25" s="1915"/>
      <c r="V25" s="1915"/>
      <c r="W25" s="1376"/>
      <c r="X25" s="782"/>
      <c r="Y25" s="1682"/>
      <c r="Z25" s="1344"/>
      <c r="AA25" s="1357"/>
      <c r="AB25" s="520"/>
      <c r="AC25" s="1930"/>
      <c r="AD25" s="1561"/>
      <c r="AE25" s="522"/>
      <c r="AF25" s="1376"/>
      <c r="AG25" s="244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</row>
    <row r="26" spans="1:69">
      <c r="A26" s="494" t="s">
        <v>608</v>
      </c>
      <c r="B26" s="439" t="s">
        <v>182</v>
      </c>
      <c r="C26" s="439">
        <f>C18+1</f>
        <v>440</v>
      </c>
      <c r="D26" s="439" t="s">
        <v>179</v>
      </c>
      <c r="E26" s="88" t="s">
        <v>180</v>
      </c>
      <c r="F26" s="89">
        <f>F18+7</f>
        <v>45579</v>
      </c>
      <c r="G26" s="90">
        <f t="shared" si="3"/>
        <v>45580</v>
      </c>
      <c r="H26" s="91">
        <f>F26+2</f>
        <v>45581</v>
      </c>
      <c r="I26" s="1618"/>
      <c r="J26" s="1618"/>
      <c r="K26" s="1497"/>
      <c r="L26" s="1518"/>
      <c r="M26" s="1623"/>
      <c r="N26" s="1195"/>
      <c r="O26" s="522"/>
      <c r="P26" s="1924"/>
      <c r="Q26" s="1976"/>
      <c r="R26" s="1979"/>
      <c r="S26" s="1909"/>
      <c r="T26" s="1912"/>
      <c r="U26" s="1915"/>
      <c r="V26" s="1915"/>
      <c r="W26" s="1376"/>
      <c r="X26" s="782">
        <f>W23+5</f>
        <v>45618</v>
      </c>
      <c r="Y26" s="1682"/>
      <c r="Z26" s="1344"/>
      <c r="AA26" s="1357"/>
      <c r="AB26" s="520">
        <f>X26+16</f>
        <v>45634</v>
      </c>
      <c r="AC26" s="1930"/>
      <c r="AD26" s="1561"/>
      <c r="AE26" s="522">
        <f>W23+10</f>
        <v>45623</v>
      </c>
      <c r="AF26" s="1376"/>
      <c r="AG26" s="443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</row>
    <row r="27" spans="1:69">
      <c r="A27" s="449" t="s">
        <v>219</v>
      </c>
      <c r="B27" s="439" t="s">
        <v>184</v>
      </c>
      <c r="C27" s="439">
        <f>C19+1</f>
        <v>442</v>
      </c>
      <c r="D27" s="439" t="s">
        <v>169</v>
      </c>
      <c r="E27" s="88" t="s">
        <v>180</v>
      </c>
      <c r="F27" s="89">
        <f>F19+7</f>
        <v>45583</v>
      </c>
      <c r="G27" s="90">
        <f t="shared" si="3"/>
        <v>45584</v>
      </c>
      <c r="H27" s="89">
        <f>F27+2</f>
        <v>45585</v>
      </c>
      <c r="I27" s="1618"/>
      <c r="J27" s="1618"/>
      <c r="K27" s="1497"/>
      <c r="L27" s="1518"/>
      <c r="M27" s="1623"/>
      <c r="N27" s="1195"/>
      <c r="O27" s="522"/>
      <c r="P27" s="1924"/>
      <c r="Q27" s="1976"/>
      <c r="R27" s="1979"/>
      <c r="S27" s="1909"/>
      <c r="T27" s="1912"/>
      <c r="U27" s="1915"/>
      <c r="V27" s="1915"/>
      <c r="W27" s="1376"/>
      <c r="X27" s="782"/>
      <c r="Y27" s="1682"/>
      <c r="Z27" s="1344"/>
      <c r="AA27" s="1357"/>
      <c r="AB27" s="520"/>
      <c r="AC27" s="1930"/>
      <c r="AD27" s="1561"/>
      <c r="AE27" s="522"/>
      <c r="AF27" s="1376"/>
      <c r="AG27" s="244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</row>
    <row r="28" spans="1:69">
      <c r="A28" s="450" t="s">
        <v>233</v>
      </c>
      <c r="B28" s="440" t="s">
        <v>186</v>
      </c>
      <c r="C28" s="440">
        <f>C20+1</f>
        <v>442</v>
      </c>
      <c r="D28" s="440" t="s">
        <v>169</v>
      </c>
      <c r="E28" s="95" t="s">
        <v>187</v>
      </c>
      <c r="F28" s="96">
        <f>F20+7</f>
        <v>45579</v>
      </c>
      <c r="G28" s="97">
        <f t="shared" si="3"/>
        <v>45580</v>
      </c>
      <c r="H28" s="98">
        <f>F28+1</f>
        <v>45580</v>
      </c>
      <c r="I28" s="1618"/>
      <c r="J28" s="1618"/>
      <c r="K28" s="1497"/>
      <c r="L28" s="1518"/>
      <c r="M28" s="1623"/>
      <c r="N28" s="1195"/>
      <c r="O28" s="522"/>
      <c r="P28" s="1924"/>
      <c r="Q28" s="1976"/>
      <c r="R28" s="1979"/>
      <c r="S28" s="1909"/>
      <c r="T28" s="1912"/>
      <c r="U28" s="1915"/>
      <c r="V28" s="1915"/>
      <c r="W28" s="1376"/>
      <c r="X28" s="782"/>
      <c r="Y28" s="1682"/>
      <c r="Z28" s="1344"/>
      <c r="AA28" s="1357"/>
      <c r="AB28" s="520"/>
      <c r="AC28" s="1930"/>
      <c r="AD28" s="1561"/>
      <c r="AE28" s="522"/>
      <c r="AF28" s="1376"/>
      <c r="AG28" s="244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</row>
    <row r="29" spans="1:69">
      <c r="A29" s="451" t="s">
        <v>198</v>
      </c>
      <c r="B29" s="440" t="s">
        <v>184</v>
      </c>
      <c r="C29" s="440">
        <f>C21+1</f>
        <v>441</v>
      </c>
      <c r="D29" s="440" t="s">
        <v>201</v>
      </c>
      <c r="E29" s="357" t="s">
        <v>187</v>
      </c>
      <c r="F29" s="102">
        <f>F21+7</f>
        <v>45578</v>
      </c>
      <c r="G29" s="103">
        <f t="shared" si="3"/>
        <v>45579</v>
      </c>
      <c r="H29" s="281">
        <f>F29+1</f>
        <v>45579</v>
      </c>
      <c r="I29" s="1619"/>
      <c r="J29" s="1619"/>
      <c r="K29" s="1498"/>
      <c r="L29" s="1698"/>
      <c r="M29" s="1946"/>
      <c r="N29" s="1901"/>
      <c r="O29" s="524"/>
      <c r="P29" s="1925"/>
      <c r="Q29" s="1977"/>
      <c r="R29" s="1980"/>
      <c r="S29" s="1910"/>
      <c r="T29" s="1913"/>
      <c r="U29" s="1916"/>
      <c r="V29" s="1916"/>
      <c r="W29" s="1605"/>
      <c r="X29" s="784"/>
      <c r="Y29" s="1860"/>
      <c r="Z29" s="1927"/>
      <c r="AA29" s="1972"/>
      <c r="AB29" s="521"/>
      <c r="AC29" s="1930"/>
      <c r="AD29" s="1974"/>
      <c r="AE29" s="673"/>
      <c r="AF29" s="1719"/>
      <c r="AG29" s="236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</row>
    <row r="30" spans="1:69">
      <c r="A30" s="62"/>
      <c r="B30" s="360"/>
      <c r="C30" s="360"/>
      <c r="D30" s="361"/>
      <c r="E30" s="40"/>
      <c r="F30" s="39"/>
      <c r="G30" s="39"/>
      <c r="H30" s="39"/>
      <c r="I30" s="63"/>
      <c r="J30" s="63"/>
      <c r="K30" s="63"/>
      <c r="L30" s="63"/>
      <c r="M30" s="64"/>
      <c r="N30" s="64"/>
      <c r="O30" s="64"/>
      <c r="P30" s="64"/>
      <c r="Q30" s="63"/>
      <c r="R30" s="63"/>
      <c r="S30" s="63"/>
      <c r="T30" s="63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1"/>
      <c r="AG30" s="61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</row>
    <row r="31" spans="1:69">
      <c r="A31" s="447" t="s">
        <v>207</v>
      </c>
      <c r="B31" s="282" t="s">
        <v>168</v>
      </c>
      <c r="C31" s="282">
        <f>C23+1</f>
        <v>443</v>
      </c>
      <c r="D31" s="282" t="s">
        <v>169</v>
      </c>
      <c r="E31" s="69" t="s">
        <v>170</v>
      </c>
      <c r="F31" s="70">
        <f>F23+7</f>
        <v>45585</v>
      </c>
      <c r="G31" s="71">
        <f t="shared" ref="G31:G37" si="4">F31+1</f>
        <v>45586</v>
      </c>
      <c r="H31" s="70">
        <f>F31+4</f>
        <v>45589</v>
      </c>
      <c r="I31" s="1346" t="s">
        <v>410</v>
      </c>
      <c r="J31" s="1655" t="s">
        <v>401</v>
      </c>
      <c r="K31" s="1346">
        <f>K23+1</f>
        <v>443</v>
      </c>
      <c r="L31" s="1655" t="s">
        <v>169</v>
      </c>
      <c r="M31" s="1340">
        <f>SUM(M23+7)</f>
        <v>45595</v>
      </c>
      <c r="N31" s="1926">
        <f>M31+2</f>
        <v>45597</v>
      </c>
      <c r="O31" s="759"/>
      <c r="P31" s="1950">
        <f>SUM(N31+8)</f>
        <v>45605</v>
      </c>
      <c r="Q31" s="1947" t="s">
        <v>879</v>
      </c>
      <c r="R31" s="1931" t="s">
        <v>875</v>
      </c>
      <c r="S31" s="1908">
        <f>SUM(S23+1)</f>
        <v>444</v>
      </c>
      <c r="T31" s="1911" t="s">
        <v>179</v>
      </c>
      <c r="U31" s="1914">
        <f>SUM(U23+7)</f>
        <v>45606</v>
      </c>
      <c r="V31" s="1914">
        <f>SUM(U31+2)</f>
        <v>45608</v>
      </c>
      <c r="W31" s="1604">
        <f>SUM(N31+23)</f>
        <v>45620</v>
      </c>
      <c r="X31" s="782"/>
      <c r="Y31" s="1681">
        <f>SUM(X34+13)</f>
        <v>45638</v>
      </c>
      <c r="Z31" s="1614">
        <f>SUM(Y31,5)</f>
        <v>45643</v>
      </c>
      <c r="AA31" s="1604">
        <f>SUM(X34+11)</f>
        <v>45636</v>
      </c>
      <c r="AB31" s="466"/>
      <c r="AC31" s="1604">
        <f>SUM(X34+18)</f>
        <v>45643</v>
      </c>
      <c r="AD31" s="1604">
        <f>SUM(W31+8)</f>
        <v>45628</v>
      </c>
      <c r="AE31" s="466"/>
      <c r="AF31" s="1604">
        <f>SUM(W31+12)</f>
        <v>45632</v>
      </c>
      <c r="AG31" s="243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</row>
    <row r="32" spans="1:69">
      <c r="A32" s="448" t="s">
        <v>207</v>
      </c>
      <c r="B32" s="282" t="s">
        <v>168</v>
      </c>
      <c r="C32" s="282">
        <f>C24+1</f>
        <v>443</v>
      </c>
      <c r="D32" s="282" t="s">
        <v>169</v>
      </c>
      <c r="E32" s="77" t="s">
        <v>176</v>
      </c>
      <c r="F32" s="78">
        <f>F24+7</f>
        <v>45588</v>
      </c>
      <c r="G32" s="79">
        <f t="shared" si="4"/>
        <v>45589</v>
      </c>
      <c r="H32" s="78">
        <f>F32+1</f>
        <v>45589</v>
      </c>
      <c r="I32" s="1347"/>
      <c r="J32" s="1083"/>
      <c r="K32" s="1347"/>
      <c r="L32" s="1083"/>
      <c r="M32" s="1341"/>
      <c r="N32" s="1344"/>
      <c r="O32" s="124"/>
      <c r="P32" s="1951"/>
      <c r="Q32" s="1948"/>
      <c r="R32" s="1932"/>
      <c r="S32" s="1909"/>
      <c r="T32" s="1912"/>
      <c r="U32" s="1915"/>
      <c r="V32" s="1915"/>
      <c r="W32" s="1376"/>
      <c r="X32" s="782"/>
      <c r="Y32" s="1682"/>
      <c r="Z32" s="1561"/>
      <c r="AA32" s="1376"/>
      <c r="AB32" s="465"/>
      <c r="AC32" s="1376"/>
      <c r="AD32" s="1376"/>
      <c r="AE32" s="465"/>
      <c r="AF32" s="1376"/>
      <c r="AG32" s="244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</row>
    <row r="33" spans="1:69">
      <c r="A33" s="449" t="s">
        <v>604</v>
      </c>
      <c r="B33" s="439" t="s">
        <v>178</v>
      </c>
      <c r="C33" s="439">
        <f>C25+1</f>
        <v>440</v>
      </c>
      <c r="D33" s="439" t="s">
        <v>179</v>
      </c>
      <c r="E33" s="333" t="s">
        <v>180</v>
      </c>
      <c r="F33" s="334">
        <f>F25+7</f>
        <v>45585</v>
      </c>
      <c r="G33" s="335">
        <f t="shared" si="4"/>
        <v>45586</v>
      </c>
      <c r="H33" s="334">
        <f>F33+4</f>
        <v>45589</v>
      </c>
      <c r="I33" s="1347"/>
      <c r="J33" s="1083"/>
      <c r="K33" s="1347"/>
      <c r="L33" s="1083"/>
      <c r="M33" s="1341"/>
      <c r="N33" s="1344"/>
      <c r="O33" s="124"/>
      <c r="P33" s="1951"/>
      <c r="Q33" s="1948"/>
      <c r="R33" s="1932"/>
      <c r="S33" s="1909"/>
      <c r="T33" s="1912"/>
      <c r="U33" s="1915"/>
      <c r="V33" s="1915"/>
      <c r="W33" s="1376"/>
      <c r="X33" s="782"/>
      <c r="Y33" s="1682"/>
      <c r="Z33" s="1561"/>
      <c r="AA33" s="1376"/>
      <c r="AB33" s="465"/>
      <c r="AC33" s="1376"/>
      <c r="AD33" s="1376"/>
      <c r="AE33" s="465"/>
      <c r="AF33" s="1376"/>
      <c r="AG33" s="244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</row>
    <row r="34" spans="1:69">
      <c r="A34" s="494" t="s">
        <v>610</v>
      </c>
      <c r="B34" s="439" t="s">
        <v>182</v>
      </c>
      <c r="C34" s="439">
        <f>C26+1</f>
        <v>441</v>
      </c>
      <c r="D34" s="439" t="s">
        <v>179</v>
      </c>
      <c r="E34" s="88" t="s">
        <v>180</v>
      </c>
      <c r="F34" s="89">
        <f>F26+7</f>
        <v>45586</v>
      </c>
      <c r="G34" s="90">
        <f t="shared" si="4"/>
        <v>45587</v>
      </c>
      <c r="H34" s="89">
        <f>F34+2</f>
        <v>45588</v>
      </c>
      <c r="I34" s="1347"/>
      <c r="J34" s="1083"/>
      <c r="K34" s="1347"/>
      <c r="L34" s="1083"/>
      <c r="M34" s="1341"/>
      <c r="N34" s="1344"/>
      <c r="O34" s="124"/>
      <c r="P34" s="1951"/>
      <c r="Q34" s="1948"/>
      <c r="R34" s="1932"/>
      <c r="S34" s="1909"/>
      <c r="T34" s="1912"/>
      <c r="U34" s="1915"/>
      <c r="V34" s="1915"/>
      <c r="W34" s="1376"/>
      <c r="X34" s="782">
        <f>W31+5</f>
        <v>45625</v>
      </c>
      <c r="Y34" s="1682"/>
      <c r="Z34" s="1561"/>
      <c r="AA34" s="1376"/>
      <c r="AB34" s="465">
        <f>X34+16</f>
        <v>45641</v>
      </c>
      <c r="AC34" s="1376"/>
      <c r="AD34" s="1376"/>
      <c r="AE34" s="465">
        <f>W31+10</f>
        <v>45630</v>
      </c>
      <c r="AF34" s="1376"/>
      <c r="AG34" s="443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</row>
    <row r="35" spans="1:69">
      <c r="A35" s="449" t="s">
        <v>224</v>
      </c>
      <c r="B35" s="439" t="s">
        <v>184</v>
      </c>
      <c r="C35" s="439">
        <f>C27+1</f>
        <v>443</v>
      </c>
      <c r="D35" s="439" t="s">
        <v>169</v>
      </c>
      <c r="E35" s="88" t="s">
        <v>180</v>
      </c>
      <c r="F35" s="89">
        <f>F27+7</f>
        <v>45590</v>
      </c>
      <c r="G35" s="90">
        <f t="shared" si="4"/>
        <v>45591</v>
      </c>
      <c r="H35" s="89">
        <f>F35+2</f>
        <v>45592</v>
      </c>
      <c r="I35" s="1347"/>
      <c r="J35" s="1083"/>
      <c r="K35" s="1347"/>
      <c r="L35" s="1083"/>
      <c r="M35" s="1341"/>
      <c r="N35" s="1344"/>
      <c r="O35" s="124"/>
      <c r="P35" s="1951"/>
      <c r="Q35" s="1948"/>
      <c r="R35" s="1932"/>
      <c r="S35" s="1909"/>
      <c r="T35" s="1912"/>
      <c r="U35" s="1915"/>
      <c r="V35" s="1915"/>
      <c r="W35" s="1376"/>
      <c r="X35" s="782"/>
      <c r="Y35" s="1682"/>
      <c r="Z35" s="1561"/>
      <c r="AA35" s="1376"/>
      <c r="AB35" s="465"/>
      <c r="AC35" s="1376"/>
      <c r="AD35" s="1376"/>
      <c r="AE35" s="465"/>
      <c r="AF35" s="1376"/>
      <c r="AG35" s="244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</row>
    <row r="36" spans="1:69">
      <c r="A36" s="450" t="s">
        <v>611</v>
      </c>
      <c r="B36" s="440" t="s">
        <v>186</v>
      </c>
      <c r="C36" s="440">
        <f>C28+1</f>
        <v>443</v>
      </c>
      <c r="D36" s="440" t="s">
        <v>169</v>
      </c>
      <c r="E36" s="95" t="s">
        <v>187</v>
      </c>
      <c r="F36" s="96">
        <f>F28+7</f>
        <v>45586</v>
      </c>
      <c r="G36" s="97">
        <f t="shared" si="4"/>
        <v>45587</v>
      </c>
      <c r="H36" s="96">
        <f>F36+1</f>
        <v>45587</v>
      </c>
      <c r="I36" s="1347"/>
      <c r="J36" s="1083"/>
      <c r="K36" s="1347"/>
      <c r="L36" s="1083"/>
      <c r="M36" s="1341"/>
      <c r="N36" s="1344"/>
      <c r="O36" s="124"/>
      <c r="P36" s="1951"/>
      <c r="Q36" s="1948"/>
      <c r="R36" s="1932"/>
      <c r="S36" s="1909"/>
      <c r="T36" s="1912"/>
      <c r="U36" s="1915"/>
      <c r="V36" s="1915"/>
      <c r="W36" s="1376"/>
      <c r="X36" s="782"/>
      <c r="Y36" s="1682"/>
      <c r="Z36" s="1561"/>
      <c r="AA36" s="1376"/>
      <c r="AB36" s="465"/>
      <c r="AC36" s="1376"/>
      <c r="AD36" s="1376"/>
      <c r="AE36" s="465"/>
      <c r="AF36" s="1376"/>
      <c r="AG36" s="244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</row>
    <row r="37" spans="1:69">
      <c r="A37" s="451" t="s">
        <v>213</v>
      </c>
      <c r="B37" s="440" t="s">
        <v>184</v>
      </c>
      <c r="C37" s="440">
        <f>C29+1</f>
        <v>442</v>
      </c>
      <c r="D37" s="440" t="s">
        <v>201</v>
      </c>
      <c r="E37" s="357" t="s">
        <v>187</v>
      </c>
      <c r="F37" s="102">
        <f>F29+7</f>
        <v>45585</v>
      </c>
      <c r="G37" s="103">
        <f t="shared" si="4"/>
        <v>45586</v>
      </c>
      <c r="H37" s="102">
        <f>F37+1</f>
        <v>45586</v>
      </c>
      <c r="I37" s="1348"/>
      <c r="J37" s="1656"/>
      <c r="K37" s="1348"/>
      <c r="L37" s="1656"/>
      <c r="M37" s="1342"/>
      <c r="N37" s="1927"/>
      <c r="O37" s="760"/>
      <c r="P37" s="1952"/>
      <c r="Q37" s="1949"/>
      <c r="R37" s="1933"/>
      <c r="S37" s="1910"/>
      <c r="T37" s="1913"/>
      <c r="U37" s="1916"/>
      <c r="V37" s="1916"/>
      <c r="W37" s="1605"/>
      <c r="X37" s="784"/>
      <c r="Y37" s="1860"/>
      <c r="Z37" s="1615"/>
      <c r="AA37" s="1605"/>
      <c r="AB37" s="825"/>
      <c r="AC37" s="1605"/>
      <c r="AD37" s="1605"/>
      <c r="AE37" s="467"/>
      <c r="AF37" s="1605"/>
      <c r="AG37" s="236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</row>
    <row r="38" spans="1:69">
      <c r="A38" s="104"/>
      <c r="B38" s="358"/>
      <c r="C38" s="358"/>
      <c r="D38" s="359"/>
      <c r="E38" s="94"/>
      <c r="F38" s="96"/>
      <c r="G38" s="96"/>
      <c r="H38" s="96"/>
      <c r="I38" s="63"/>
      <c r="J38" s="63"/>
      <c r="K38" s="63"/>
      <c r="L38" s="63"/>
      <c r="M38" s="64"/>
      <c r="N38" s="64"/>
      <c r="O38" s="64"/>
      <c r="P38" s="64"/>
      <c r="Q38" s="63"/>
      <c r="R38" s="63"/>
      <c r="S38" s="63"/>
      <c r="T38" s="63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1"/>
      <c r="AG38" s="61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</row>
    <row r="39" spans="1:69">
      <c r="A39" s="447" t="s">
        <v>175</v>
      </c>
      <c r="B39" s="282" t="s">
        <v>168</v>
      </c>
      <c r="C39" s="282">
        <f>C31+1</f>
        <v>444</v>
      </c>
      <c r="D39" s="282" t="s">
        <v>169</v>
      </c>
      <c r="E39" s="69" t="s">
        <v>170</v>
      </c>
      <c r="F39" s="70">
        <f>F31+7</f>
        <v>45592</v>
      </c>
      <c r="G39" s="71">
        <f t="shared" ref="G39:G45" si="5">F39+1</f>
        <v>45593</v>
      </c>
      <c r="H39" s="72">
        <f>F39+4</f>
        <v>45596</v>
      </c>
      <c r="I39" s="1695" t="s">
        <v>412</v>
      </c>
      <c r="J39" s="1496" t="s">
        <v>401</v>
      </c>
      <c r="K39" s="1754">
        <f>K31+1</f>
        <v>444</v>
      </c>
      <c r="L39" s="1518" t="s">
        <v>169</v>
      </c>
      <c r="M39" s="1604">
        <f>SUM(M31+7)</f>
        <v>45602</v>
      </c>
      <c r="N39" s="1604">
        <f>M39+2</f>
        <v>45604</v>
      </c>
      <c r="O39" s="466"/>
      <c r="P39" s="1604">
        <f>SUM(N39+8)</f>
        <v>45612</v>
      </c>
      <c r="Q39" s="1902" t="s">
        <v>880</v>
      </c>
      <c r="R39" s="1931" t="s">
        <v>875</v>
      </c>
      <c r="S39" s="1908">
        <f>SUM(S31+1)</f>
        <v>445</v>
      </c>
      <c r="T39" s="1911" t="s">
        <v>179</v>
      </c>
      <c r="U39" s="1914">
        <f>SUM(U31+7)</f>
        <v>45613</v>
      </c>
      <c r="V39" s="1914">
        <f>SUM(U39+2)</f>
        <v>45615</v>
      </c>
      <c r="W39" s="1604">
        <f>SUM(N39+23)</f>
        <v>45627</v>
      </c>
      <c r="X39" s="782"/>
      <c r="Y39" s="1681">
        <f>SUM(X42+13)</f>
        <v>45645</v>
      </c>
      <c r="Z39" s="1926">
        <f>SUM(Y39,5)</f>
        <v>45650</v>
      </c>
      <c r="AA39" s="1895">
        <f>SUM(X42+11)</f>
        <v>45643</v>
      </c>
      <c r="AB39" s="466"/>
      <c r="AC39" s="1604">
        <f>SUM(X42+18)</f>
        <v>45650</v>
      </c>
      <c r="AD39" s="1604">
        <f>SUM(W39+8)</f>
        <v>45635</v>
      </c>
      <c r="AE39" s="466"/>
      <c r="AF39" s="1604">
        <f>SUM(W39+12)</f>
        <v>45639</v>
      </c>
      <c r="AG39" s="243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</row>
    <row r="40" spans="1:69">
      <c r="A40" s="448" t="s">
        <v>175</v>
      </c>
      <c r="B40" s="282" t="s">
        <v>168</v>
      </c>
      <c r="C40" s="282">
        <f>C32+1</f>
        <v>444</v>
      </c>
      <c r="D40" s="282" t="s">
        <v>169</v>
      </c>
      <c r="E40" s="77" t="s">
        <v>176</v>
      </c>
      <c r="F40" s="78">
        <f>F32+7</f>
        <v>45595</v>
      </c>
      <c r="G40" s="79">
        <f t="shared" si="5"/>
        <v>45596</v>
      </c>
      <c r="H40" s="80">
        <f>F40+1</f>
        <v>45596</v>
      </c>
      <c r="I40" s="1515"/>
      <c r="J40" s="1497"/>
      <c r="K40" s="1755"/>
      <c r="L40" s="1518"/>
      <c r="M40" s="1376"/>
      <c r="N40" s="1376"/>
      <c r="O40" s="465"/>
      <c r="P40" s="1376"/>
      <c r="Q40" s="1903"/>
      <c r="R40" s="1932"/>
      <c r="S40" s="1909"/>
      <c r="T40" s="1912"/>
      <c r="U40" s="1915"/>
      <c r="V40" s="1915"/>
      <c r="W40" s="1376"/>
      <c r="X40" s="782"/>
      <c r="Y40" s="1682"/>
      <c r="Z40" s="1344"/>
      <c r="AA40" s="1071"/>
      <c r="AB40" s="465"/>
      <c r="AC40" s="1376"/>
      <c r="AD40" s="1376"/>
      <c r="AE40" s="465"/>
      <c r="AF40" s="1376"/>
      <c r="AG40" s="244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</row>
    <row r="41" spans="1:69">
      <c r="A41" s="449" t="s">
        <v>215</v>
      </c>
      <c r="B41" s="439" t="s">
        <v>178</v>
      </c>
      <c r="C41" s="439">
        <f>C33+1</f>
        <v>441</v>
      </c>
      <c r="D41" s="439" t="s">
        <v>179</v>
      </c>
      <c r="E41" s="88" t="s">
        <v>180</v>
      </c>
      <c r="F41" s="89">
        <f>F33+7</f>
        <v>45592</v>
      </c>
      <c r="G41" s="90">
        <f t="shared" si="5"/>
        <v>45593</v>
      </c>
      <c r="H41" s="91">
        <f>F41+4</f>
        <v>45596</v>
      </c>
      <c r="I41" s="1515"/>
      <c r="J41" s="1497"/>
      <c r="K41" s="1755"/>
      <c r="L41" s="1518"/>
      <c r="M41" s="1376"/>
      <c r="N41" s="1376"/>
      <c r="O41" s="465"/>
      <c r="P41" s="1376"/>
      <c r="Q41" s="1903"/>
      <c r="R41" s="1932"/>
      <c r="S41" s="1909"/>
      <c r="T41" s="1912"/>
      <c r="U41" s="1915"/>
      <c r="V41" s="1915"/>
      <c r="W41" s="1376"/>
      <c r="X41" s="782"/>
      <c r="Y41" s="1682"/>
      <c r="Z41" s="1344"/>
      <c r="AA41" s="1071"/>
      <c r="AB41" s="465"/>
      <c r="AC41" s="1376"/>
      <c r="AD41" s="1376"/>
      <c r="AE41" s="465"/>
      <c r="AF41" s="1376"/>
      <c r="AG41" s="244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</row>
    <row r="42" spans="1:69">
      <c r="A42" s="494" t="s">
        <v>614</v>
      </c>
      <c r="B42" s="439" t="s">
        <v>182</v>
      </c>
      <c r="C42" s="439">
        <f>C34+1</f>
        <v>442</v>
      </c>
      <c r="D42" s="439" t="s">
        <v>179</v>
      </c>
      <c r="E42" s="88" t="s">
        <v>180</v>
      </c>
      <c r="F42" s="89">
        <f>F34+7</f>
        <v>45593</v>
      </c>
      <c r="G42" s="90">
        <f t="shared" si="5"/>
        <v>45594</v>
      </c>
      <c r="H42" s="91">
        <f>F42+2</f>
        <v>45595</v>
      </c>
      <c r="I42" s="1515"/>
      <c r="J42" s="1497"/>
      <c r="K42" s="1755"/>
      <c r="L42" s="1518"/>
      <c r="M42" s="1376"/>
      <c r="N42" s="1376"/>
      <c r="O42" s="465"/>
      <c r="P42" s="1376"/>
      <c r="Q42" s="1903"/>
      <c r="R42" s="1932"/>
      <c r="S42" s="1909"/>
      <c r="T42" s="1912"/>
      <c r="U42" s="1915"/>
      <c r="V42" s="1915"/>
      <c r="W42" s="1376"/>
      <c r="X42" s="782">
        <f>W39+5</f>
        <v>45632</v>
      </c>
      <c r="Y42" s="1682"/>
      <c r="Z42" s="1344"/>
      <c r="AA42" s="1071"/>
      <c r="AB42" s="465">
        <f>X42+16</f>
        <v>45648</v>
      </c>
      <c r="AC42" s="1376"/>
      <c r="AD42" s="1376"/>
      <c r="AE42" s="465">
        <f>W39+10</f>
        <v>45637</v>
      </c>
      <c r="AF42" s="1376"/>
      <c r="AG42" s="443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</row>
    <row r="43" spans="1:69">
      <c r="A43" s="449" t="s">
        <v>217</v>
      </c>
      <c r="B43" s="439" t="s">
        <v>184</v>
      </c>
      <c r="C43" s="439">
        <f>C35+1</f>
        <v>444</v>
      </c>
      <c r="D43" s="439" t="s">
        <v>179</v>
      </c>
      <c r="E43" s="88" t="s">
        <v>180</v>
      </c>
      <c r="F43" s="89">
        <f>F35+7</f>
        <v>45597</v>
      </c>
      <c r="G43" s="90">
        <f t="shared" si="5"/>
        <v>45598</v>
      </c>
      <c r="H43" s="89">
        <f>F43+2</f>
        <v>45599</v>
      </c>
      <c r="I43" s="1515"/>
      <c r="J43" s="1497"/>
      <c r="K43" s="1755"/>
      <c r="L43" s="1518"/>
      <c r="M43" s="1376"/>
      <c r="N43" s="1376"/>
      <c r="O43" s="465"/>
      <c r="P43" s="1376"/>
      <c r="Q43" s="1903"/>
      <c r="R43" s="1932"/>
      <c r="S43" s="1909"/>
      <c r="T43" s="1912"/>
      <c r="U43" s="1915"/>
      <c r="V43" s="1915"/>
      <c r="W43" s="1376"/>
      <c r="X43" s="782"/>
      <c r="Y43" s="1682"/>
      <c r="Z43" s="1344"/>
      <c r="AA43" s="1071"/>
      <c r="AB43" s="465"/>
      <c r="AC43" s="1376"/>
      <c r="AD43" s="1376"/>
      <c r="AE43" s="465"/>
      <c r="AF43" s="1376"/>
      <c r="AG43" s="244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</row>
    <row r="44" spans="1:69">
      <c r="A44" s="450" t="s">
        <v>615</v>
      </c>
      <c r="B44" s="440" t="s">
        <v>186</v>
      </c>
      <c r="C44" s="440">
        <f>C36+1</f>
        <v>444</v>
      </c>
      <c r="D44" s="440" t="s">
        <v>169</v>
      </c>
      <c r="E44" s="95" t="s">
        <v>187</v>
      </c>
      <c r="F44" s="96">
        <f>F36+7</f>
        <v>45593</v>
      </c>
      <c r="G44" s="97">
        <f t="shared" si="5"/>
        <v>45594</v>
      </c>
      <c r="H44" s="98">
        <f>F44+1</f>
        <v>45594</v>
      </c>
      <c r="I44" s="1515"/>
      <c r="J44" s="1497"/>
      <c r="K44" s="1755"/>
      <c r="L44" s="1518"/>
      <c r="M44" s="1376"/>
      <c r="N44" s="1376"/>
      <c r="O44" s="465"/>
      <c r="P44" s="1376"/>
      <c r="Q44" s="1903"/>
      <c r="R44" s="1932"/>
      <c r="S44" s="1909"/>
      <c r="T44" s="1912"/>
      <c r="U44" s="1915"/>
      <c r="V44" s="1915"/>
      <c r="W44" s="1376"/>
      <c r="X44" s="782"/>
      <c r="Y44" s="1682"/>
      <c r="Z44" s="1344"/>
      <c r="AA44" s="1071"/>
      <c r="AB44" s="465"/>
      <c r="AC44" s="1376"/>
      <c r="AD44" s="1376"/>
      <c r="AE44" s="465"/>
      <c r="AF44" s="1376"/>
      <c r="AG44" s="244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</row>
    <row r="45" spans="1:69">
      <c r="A45" s="451" t="s">
        <v>219</v>
      </c>
      <c r="B45" s="440" t="s">
        <v>184</v>
      </c>
      <c r="C45" s="440">
        <f>C37+1</f>
        <v>443</v>
      </c>
      <c r="D45" s="440" t="s">
        <v>201</v>
      </c>
      <c r="E45" s="357" t="s">
        <v>187</v>
      </c>
      <c r="F45" s="102">
        <f>F37+7</f>
        <v>45592</v>
      </c>
      <c r="G45" s="103">
        <f t="shared" si="5"/>
        <v>45593</v>
      </c>
      <c r="H45" s="281">
        <f>F45+1</f>
        <v>45593</v>
      </c>
      <c r="I45" s="1696"/>
      <c r="J45" s="1498"/>
      <c r="K45" s="1756"/>
      <c r="L45" s="1698"/>
      <c r="M45" s="1605"/>
      <c r="N45" s="1605"/>
      <c r="O45" s="467"/>
      <c r="P45" s="1605"/>
      <c r="Q45" s="1904"/>
      <c r="R45" s="1933"/>
      <c r="S45" s="1910"/>
      <c r="T45" s="1913"/>
      <c r="U45" s="1916"/>
      <c r="V45" s="1916"/>
      <c r="W45" s="1605"/>
      <c r="X45" s="784"/>
      <c r="Y45" s="1860"/>
      <c r="Z45" s="1927"/>
      <c r="AA45" s="1896"/>
      <c r="AB45" s="467"/>
      <c r="AC45" s="1605"/>
      <c r="AD45" s="1605"/>
      <c r="AE45" s="467"/>
      <c r="AF45" s="1605"/>
      <c r="AG45" s="236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</row>
    <row r="46" spans="1:69">
      <c r="A46" s="62"/>
      <c r="B46" s="39"/>
      <c r="C46" s="39"/>
      <c r="D46" s="40"/>
      <c r="E46" s="40"/>
      <c r="F46" s="39"/>
      <c r="G46" s="39"/>
      <c r="H46" s="39"/>
      <c r="I46" s="63"/>
      <c r="J46" s="352"/>
      <c r="K46" s="63"/>
      <c r="L46" s="352"/>
      <c r="M46" s="64"/>
      <c r="N46" s="64"/>
      <c r="O46" s="64"/>
      <c r="P46" s="64"/>
      <c r="Q46" s="63"/>
      <c r="R46" s="63"/>
      <c r="S46" s="63"/>
      <c r="T46" s="63"/>
      <c r="U46" s="64"/>
      <c r="V46" s="64"/>
      <c r="W46" s="61"/>
      <c r="X46" s="61"/>
      <c r="Y46" s="64"/>
      <c r="Z46" s="64"/>
      <c r="AA46" s="64"/>
      <c r="AB46" s="64"/>
      <c r="AC46" s="64"/>
      <c r="AD46" s="64"/>
      <c r="AE46" s="64"/>
      <c r="AF46" s="61"/>
      <c r="AG46" s="61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</row>
    <row r="47" spans="1:69">
      <c r="A47" s="447" t="s">
        <v>188</v>
      </c>
      <c r="B47" s="282" t="s">
        <v>168</v>
      </c>
      <c r="C47" s="282">
        <f>C39+1</f>
        <v>445</v>
      </c>
      <c r="D47" s="282" t="s">
        <v>169</v>
      </c>
      <c r="E47" s="69" t="s">
        <v>170</v>
      </c>
      <c r="F47" s="70">
        <f>F39+7</f>
        <v>45599</v>
      </c>
      <c r="G47" s="71">
        <f t="shared" ref="G47:G53" si="6">F47+1</f>
        <v>45600</v>
      </c>
      <c r="H47" s="72">
        <f>F47+4</f>
        <v>45603</v>
      </c>
      <c r="I47" s="1697" t="s">
        <v>414</v>
      </c>
      <c r="J47" s="1937" t="s">
        <v>401</v>
      </c>
      <c r="K47" s="1655">
        <f>K39+1</f>
        <v>445</v>
      </c>
      <c r="L47" s="1938" t="s">
        <v>169</v>
      </c>
      <c r="M47" s="1895">
        <f>SUM(M39+7)</f>
        <v>45609</v>
      </c>
      <c r="N47" s="1895">
        <f>M47+2</f>
        <v>45611</v>
      </c>
      <c r="O47" s="785"/>
      <c r="P47" s="1923">
        <f>SUM(N47+8)</f>
        <v>45619</v>
      </c>
      <c r="Q47" s="1902" t="s">
        <v>881</v>
      </c>
      <c r="R47" s="1931" t="s">
        <v>875</v>
      </c>
      <c r="S47" s="1908">
        <f>S39+1</f>
        <v>446</v>
      </c>
      <c r="T47" s="1911" t="s">
        <v>179</v>
      </c>
      <c r="U47" s="1914">
        <f>SUM(U39+7)</f>
        <v>45620</v>
      </c>
      <c r="V47" s="1914">
        <f>SUM(U47+2)</f>
        <v>45622</v>
      </c>
      <c r="W47" s="1604">
        <f>SUM(N47+23)</f>
        <v>45634</v>
      </c>
      <c r="X47" s="782"/>
      <c r="Y47" s="1681">
        <f>SUM(X50+13)</f>
        <v>45652</v>
      </c>
      <c r="Z47" s="1926">
        <f>SUM(Y47,5)</f>
        <v>45657</v>
      </c>
      <c r="AA47" s="1928">
        <f>SUM(X50+11)</f>
        <v>45650</v>
      </c>
      <c r="AB47" s="495"/>
      <c r="AC47" s="1930">
        <f>SUM(X50+18)</f>
        <v>45657</v>
      </c>
      <c r="AD47" s="1614">
        <f>SUM(W47+8)</f>
        <v>45642</v>
      </c>
      <c r="AE47" s="523"/>
      <c r="AF47" s="1604">
        <f>SUM(W47+12)</f>
        <v>45646</v>
      </c>
      <c r="AG47" s="243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</row>
    <row r="48" spans="1:69">
      <c r="A48" s="448" t="s">
        <v>188</v>
      </c>
      <c r="B48" s="282" t="s">
        <v>168</v>
      </c>
      <c r="C48" s="282">
        <f>C40+1</f>
        <v>445</v>
      </c>
      <c r="D48" s="282" t="s">
        <v>169</v>
      </c>
      <c r="E48" s="77" t="s">
        <v>176</v>
      </c>
      <c r="F48" s="78">
        <f>F40+7</f>
        <v>45602</v>
      </c>
      <c r="G48" s="79">
        <f t="shared" si="6"/>
        <v>45603</v>
      </c>
      <c r="H48" s="80">
        <f>F48+1</f>
        <v>45603</v>
      </c>
      <c r="I48" s="1518"/>
      <c r="J48" s="1080"/>
      <c r="K48" s="1083"/>
      <c r="L48" s="1086"/>
      <c r="M48" s="1071"/>
      <c r="N48" s="1071"/>
      <c r="O48" s="757"/>
      <c r="P48" s="1924"/>
      <c r="Q48" s="1903"/>
      <c r="R48" s="1932"/>
      <c r="S48" s="1909"/>
      <c r="T48" s="1912"/>
      <c r="U48" s="1915"/>
      <c r="V48" s="1915"/>
      <c r="W48" s="1376"/>
      <c r="X48" s="782"/>
      <c r="Y48" s="1682"/>
      <c r="Z48" s="1344"/>
      <c r="AA48" s="1357"/>
      <c r="AB48" s="520"/>
      <c r="AC48" s="1930"/>
      <c r="AD48" s="1561"/>
      <c r="AE48" s="522"/>
      <c r="AF48" s="1376"/>
      <c r="AG48" s="244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</row>
    <row r="49" spans="1:69">
      <c r="A49" s="449" t="s">
        <v>221</v>
      </c>
      <c r="B49" s="693" t="s">
        <v>178</v>
      </c>
      <c r="C49" s="693">
        <f>C41+1</f>
        <v>442</v>
      </c>
      <c r="D49" s="693" t="s">
        <v>179</v>
      </c>
      <c r="E49" s="88" t="s">
        <v>180</v>
      </c>
      <c r="F49" s="89">
        <f>F41+7</f>
        <v>45599</v>
      </c>
      <c r="G49" s="90">
        <f t="shared" si="6"/>
        <v>45600</v>
      </c>
      <c r="H49" s="91">
        <f>F49+4</f>
        <v>45603</v>
      </c>
      <c r="I49" s="1518"/>
      <c r="J49" s="1080"/>
      <c r="K49" s="1083"/>
      <c r="L49" s="1086"/>
      <c r="M49" s="1071"/>
      <c r="N49" s="1071"/>
      <c r="O49" s="757"/>
      <c r="P49" s="1924"/>
      <c r="Q49" s="1903"/>
      <c r="R49" s="1932"/>
      <c r="S49" s="1909"/>
      <c r="T49" s="1912"/>
      <c r="U49" s="1915"/>
      <c r="V49" s="1915"/>
      <c r="W49" s="1376"/>
      <c r="X49" s="782"/>
      <c r="Y49" s="1682"/>
      <c r="Z49" s="1344"/>
      <c r="AA49" s="1357"/>
      <c r="AB49" s="520"/>
      <c r="AC49" s="1930"/>
      <c r="AD49" s="1561"/>
      <c r="AE49" s="522"/>
      <c r="AF49" s="1376"/>
      <c r="AG49" s="244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</row>
    <row r="50" spans="1:69">
      <c r="A50" s="494" t="s">
        <v>617</v>
      </c>
      <c r="B50" s="439" t="s">
        <v>182</v>
      </c>
      <c r="C50" s="439">
        <f>C42+1</f>
        <v>443</v>
      </c>
      <c r="D50" s="439" t="s">
        <v>179</v>
      </c>
      <c r="E50" s="88" t="s">
        <v>180</v>
      </c>
      <c r="F50" s="89">
        <f>F42+7</f>
        <v>45600</v>
      </c>
      <c r="G50" s="90">
        <f t="shared" si="6"/>
        <v>45601</v>
      </c>
      <c r="H50" s="91">
        <f>F50+2</f>
        <v>45602</v>
      </c>
      <c r="I50" s="1518"/>
      <c r="J50" s="1080"/>
      <c r="K50" s="1083"/>
      <c r="L50" s="1086"/>
      <c r="M50" s="1071"/>
      <c r="N50" s="1071"/>
      <c r="O50" s="757"/>
      <c r="P50" s="1924"/>
      <c r="Q50" s="1903"/>
      <c r="R50" s="1932"/>
      <c r="S50" s="1909"/>
      <c r="T50" s="1912"/>
      <c r="U50" s="1915"/>
      <c r="V50" s="1915"/>
      <c r="W50" s="1376"/>
      <c r="X50" s="782">
        <f>W47+5</f>
        <v>45639</v>
      </c>
      <c r="Y50" s="1682"/>
      <c r="Z50" s="1344"/>
      <c r="AA50" s="1357"/>
      <c r="AB50" s="520">
        <f>X50+16</f>
        <v>45655</v>
      </c>
      <c r="AC50" s="1930"/>
      <c r="AD50" s="1561"/>
      <c r="AE50" s="522">
        <f>W47+10</f>
        <v>45644</v>
      </c>
      <c r="AF50" s="1376"/>
      <c r="AG50" s="443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</row>
    <row r="51" spans="1:69">
      <c r="A51" s="449" t="s">
        <v>230</v>
      </c>
      <c r="B51" s="439" t="s">
        <v>184</v>
      </c>
      <c r="C51" s="439">
        <f>C43+1</f>
        <v>445</v>
      </c>
      <c r="D51" s="439" t="s">
        <v>169</v>
      </c>
      <c r="E51" s="88" t="s">
        <v>180</v>
      </c>
      <c r="F51" s="89">
        <f>F43+7</f>
        <v>45604</v>
      </c>
      <c r="G51" s="90">
        <f t="shared" si="6"/>
        <v>45605</v>
      </c>
      <c r="H51" s="89">
        <f>F51+2</f>
        <v>45606</v>
      </c>
      <c r="I51" s="1518"/>
      <c r="J51" s="1080"/>
      <c r="K51" s="1083"/>
      <c r="L51" s="1086"/>
      <c r="M51" s="1071"/>
      <c r="N51" s="1071"/>
      <c r="O51" s="757"/>
      <c r="P51" s="1924"/>
      <c r="Q51" s="1903"/>
      <c r="R51" s="1932"/>
      <c r="S51" s="1909"/>
      <c r="T51" s="1912"/>
      <c r="U51" s="1915"/>
      <c r="V51" s="1915"/>
      <c r="W51" s="1376"/>
      <c r="X51" s="782"/>
      <c r="Y51" s="1682"/>
      <c r="Z51" s="1344"/>
      <c r="AA51" s="1357"/>
      <c r="AB51" s="520"/>
      <c r="AC51" s="1930"/>
      <c r="AD51" s="1561"/>
      <c r="AE51" s="522"/>
      <c r="AF51" s="1376"/>
      <c r="AG51" s="244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</row>
    <row r="52" spans="1:69">
      <c r="A52" s="450" t="s">
        <v>185</v>
      </c>
      <c r="B52" s="440" t="s">
        <v>186</v>
      </c>
      <c r="C52" s="440">
        <f>C44+1</f>
        <v>445</v>
      </c>
      <c r="D52" s="440" t="s">
        <v>169</v>
      </c>
      <c r="E52" s="95" t="s">
        <v>187</v>
      </c>
      <c r="F52" s="96">
        <f>F44+7</f>
        <v>45600</v>
      </c>
      <c r="G52" s="97">
        <f t="shared" si="6"/>
        <v>45601</v>
      </c>
      <c r="H52" s="98">
        <f>F52+1</f>
        <v>45601</v>
      </c>
      <c r="I52" s="1518"/>
      <c r="J52" s="1080"/>
      <c r="K52" s="1083"/>
      <c r="L52" s="1086"/>
      <c r="M52" s="1071"/>
      <c r="N52" s="1071"/>
      <c r="O52" s="757"/>
      <c r="P52" s="1924"/>
      <c r="Q52" s="1903"/>
      <c r="R52" s="1932"/>
      <c r="S52" s="1909"/>
      <c r="T52" s="1912"/>
      <c r="U52" s="1915"/>
      <c r="V52" s="1915"/>
      <c r="W52" s="1376"/>
      <c r="X52" s="782"/>
      <c r="Y52" s="1682"/>
      <c r="Z52" s="1344"/>
      <c r="AA52" s="1357"/>
      <c r="AB52" s="520"/>
      <c r="AC52" s="1930"/>
      <c r="AD52" s="1561"/>
      <c r="AE52" s="522"/>
      <c r="AF52" s="1376"/>
      <c r="AG52" s="244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</row>
    <row r="53" spans="1:69">
      <c r="A53" s="451" t="s">
        <v>224</v>
      </c>
      <c r="B53" s="440" t="s">
        <v>184</v>
      </c>
      <c r="C53" s="440">
        <f>C45+1</f>
        <v>444</v>
      </c>
      <c r="D53" s="440" t="s">
        <v>201</v>
      </c>
      <c r="E53" s="357" t="s">
        <v>187</v>
      </c>
      <c r="F53" s="102">
        <f>F45+7</f>
        <v>45599</v>
      </c>
      <c r="G53" s="103">
        <f t="shared" si="6"/>
        <v>45600</v>
      </c>
      <c r="H53" s="281">
        <f>F53+1</f>
        <v>45600</v>
      </c>
      <c r="I53" s="1698"/>
      <c r="J53" s="1111"/>
      <c r="K53" s="1113"/>
      <c r="L53" s="1109"/>
      <c r="M53" s="1896"/>
      <c r="N53" s="1896"/>
      <c r="O53" s="758"/>
      <c r="P53" s="1925"/>
      <c r="Q53" s="1904"/>
      <c r="R53" s="1933"/>
      <c r="S53" s="1910"/>
      <c r="T53" s="1913"/>
      <c r="U53" s="1916"/>
      <c r="V53" s="1916"/>
      <c r="W53" s="1605"/>
      <c r="X53" s="784"/>
      <c r="Y53" s="1860"/>
      <c r="Z53" s="1927"/>
      <c r="AA53" s="1929"/>
      <c r="AB53" s="521"/>
      <c r="AC53" s="1930"/>
      <c r="AD53" s="1615"/>
      <c r="AE53" s="524"/>
      <c r="AF53" s="1605"/>
      <c r="AG53" s="236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</row>
    <row r="54" spans="1:69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4"/>
      <c r="N54" s="64"/>
      <c r="O54" s="64"/>
      <c r="P54" s="64"/>
      <c r="Q54" s="63"/>
      <c r="R54" s="63"/>
      <c r="S54" s="63"/>
      <c r="T54" s="63"/>
      <c r="U54" s="64"/>
      <c r="V54" s="64"/>
      <c r="W54" s="61"/>
      <c r="X54" s="61"/>
      <c r="Y54" s="64"/>
      <c r="Z54" s="64"/>
      <c r="AA54" s="64"/>
      <c r="AB54" s="61"/>
      <c r="AC54" s="64"/>
      <c r="AD54" s="64"/>
      <c r="AE54" s="64"/>
      <c r="AF54" s="61"/>
      <c r="AG54" s="61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</row>
    <row r="55" spans="1:69">
      <c r="A55" s="447" t="s">
        <v>194</v>
      </c>
      <c r="B55" s="282" t="s">
        <v>168</v>
      </c>
      <c r="C55" s="282">
        <f>C47+1</f>
        <v>446</v>
      </c>
      <c r="D55" s="282" t="s">
        <v>169</v>
      </c>
      <c r="E55" s="69" t="s">
        <v>170</v>
      </c>
      <c r="F55" s="70">
        <f>F47+7</f>
        <v>45606</v>
      </c>
      <c r="G55" s="71">
        <f>F55+1</f>
        <v>45607</v>
      </c>
      <c r="H55" s="72">
        <f>F55+4</f>
        <v>45610</v>
      </c>
      <c r="I55" s="1697" t="s">
        <v>400</v>
      </c>
      <c r="J55" s="1536" t="s">
        <v>401</v>
      </c>
      <c r="K55" s="1695">
        <f>K47+1</f>
        <v>446</v>
      </c>
      <c r="L55" s="1518" t="s">
        <v>169</v>
      </c>
      <c r="M55" s="1604">
        <f>SUM(M47+7)</f>
        <v>45616</v>
      </c>
      <c r="N55" s="1604">
        <f>M55+2</f>
        <v>45618</v>
      </c>
      <c r="O55" s="783"/>
      <c r="P55" s="1942">
        <f>SUM(N55+8)</f>
        <v>45626</v>
      </c>
      <c r="Q55" s="1902" t="s">
        <v>882</v>
      </c>
      <c r="R55" s="1905" t="s">
        <v>875</v>
      </c>
      <c r="S55" s="1908">
        <f>+SUM(S47+1)</f>
        <v>447</v>
      </c>
      <c r="T55" s="1911" t="s">
        <v>179</v>
      </c>
      <c r="U55" s="1914">
        <f>SUM(U47+7)</f>
        <v>45627</v>
      </c>
      <c r="V55" s="1914">
        <f>SUM(U55+2)</f>
        <v>45629</v>
      </c>
      <c r="W55" s="1604">
        <f>SUM(N55+23)</f>
        <v>45641</v>
      </c>
      <c r="X55" s="782"/>
      <c r="Y55" s="1681">
        <f>SUM(X58+5)</f>
        <v>45651</v>
      </c>
      <c r="Z55" s="1945">
        <f>SUM(U55,40)</f>
        <v>45667</v>
      </c>
      <c r="AA55" s="1900">
        <f>SUM(X58+11)</f>
        <v>45657</v>
      </c>
      <c r="AB55" s="523"/>
      <c r="AC55" s="1604">
        <f>SUM(X58+18)</f>
        <v>45664</v>
      </c>
      <c r="AD55" s="1941">
        <f>SUM(W55+8)</f>
        <v>45649</v>
      </c>
      <c r="AE55" s="847"/>
      <c r="AF55" s="1941">
        <f>SUM(W55+10)</f>
        <v>45651</v>
      </c>
      <c r="AG55" s="243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</row>
    <row r="56" spans="1:69">
      <c r="A56" s="448" t="s">
        <v>194</v>
      </c>
      <c r="B56" s="282" t="s">
        <v>168</v>
      </c>
      <c r="C56" s="282">
        <f>C48+1</f>
        <v>446</v>
      </c>
      <c r="D56" s="282" t="s">
        <v>169</v>
      </c>
      <c r="E56" s="77" t="s">
        <v>176</v>
      </c>
      <c r="F56" s="78">
        <f>F48+7</f>
        <v>45609</v>
      </c>
      <c r="G56" s="79">
        <f>F56</f>
        <v>45609</v>
      </c>
      <c r="H56" s="80">
        <f>F56+1</f>
        <v>45610</v>
      </c>
      <c r="I56" s="1518"/>
      <c r="J56" s="1536"/>
      <c r="K56" s="1515"/>
      <c r="L56" s="1518"/>
      <c r="M56" s="1376"/>
      <c r="N56" s="1376"/>
      <c r="O56" s="782"/>
      <c r="P56" s="1943"/>
      <c r="Q56" s="1903"/>
      <c r="R56" s="1906"/>
      <c r="S56" s="1909"/>
      <c r="T56" s="1912"/>
      <c r="U56" s="1915"/>
      <c r="V56" s="1915"/>
      <c r="W56" s="1376"/>
      <c r="X56" s="782"/>
      <c r="Y56" s="1682"/>
      <c r="Z56" s="1623"/>
      <c r="AA56" s="1195"/>
      <c r="AB56" s="522"/>
      <c r="AC56" s="1376"/>
      <c r="AD56" s="1376"/>
      <c r="AE56" s="465"/>
      <c r="AF56" s="1376"/>
      <c r="AG56" s="244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</row>
    <row r="57" spans="1:69">
      <c r="A57" s="449" t="s">
        <v>589</v>
      </c>
      <c r="B57" s="439" t="s">
        <v>178</v>
      </c>
      <c r="C57" s="439">
        <f>C49+1</f>
        <v>443</v>
      </c>
      <c r="D57" s="439" t="s">
        <v>179</v>
      </c>
      <c r="E57" s="88" t="s">
        <v>180</v>
      </c>
      <c r="F57" s="89">
        <f>F49+7</f>
        <v>45606</v>
      </c>
      <c r="G57" s="90">
        <f>F57+1</f>
        <v>45607</v>
      </c>
      <c r="H57" s="91">
        <f>F57+4</f>
        <v>45610</v>
      </c>
      <c r="I57" s="1518"/>
      <c r="J57" s="1536"/>
      <c r="K57" s="1515"/>
      <c r="L57" s="1518"/>
      <c r="M57" s="1376"/>
      <c r="N57" s="1376"/>
      <c r="O57" s="782"/>
      <c r="P57" s="1943"/>
      <c r="Q57" s="1903"/>
      <c r="R57" s="1906"/>
      <c r="S57" s="1909"/>
      <c r="T57" s="1912"/>
      <c r="U57" s="1915"/>
      <c r="V57" s="1915"/>
      <c r="W57" s="1376"/>
      <c r="X57" s="782"/>
      <c r="Y57" s="1682"/>
      <c r="Z57" s="1623"/>
      <c r="AA57" s="1195"/>
      <c r="AB57" s="522"/>
      <c r="AC57" s="1376"/>
      <c r="AD57" s="1376"/>
      <c r="AE57" s="465"/>
      <c r="AF57" s="1376"/>
      <c r="AG57" s="244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</row>
    <row r="58" spans="1:69">
      <c r="A58" s="494" t="s">
        <v>619</v>
      </c>
      <c r="B58" s="439" t="s">
        <v>182</v>
      </c>
      <c r="C58" s="439">
        <f>C50+1</f>
        <v>444</v>
      </c>
      <c r="D58" s="439" t="s">
        <v>179</v>
      </c>
      <c r="E58" s="88" t="s">
        <v>180</v>
      </c>
      <c r="F58" s="89">
        <f>F50+7</f>
        <v>45607</v>
      </c>
      <c r="G58" s="90">
        <f>F58+1</f>
        <v>45608</v>
      </c>
      <c r="H58" s="91">
        <f>F58+2</f>
        <v>45609</v>
      </c>
      <c r="I58" s="1518"/>
      <c r="J58" s="1536"/>
      <c r="K58" s="1515"/>
      <c r="L58" s="1518"/>
      <c r="M58" s="1376"/>
      <c r="N58" s="1376"/>
      <c r="O58" s="782"/>
      <c r="P58" s="1943"/>
      <c r="Q58" s="1903"/>
      <c r="R58" s="1906"/>
      <c r="S58" s="1909"/>
      <c r="T58" s="1912"/>
      <c r="U58" s="1915"/>
      <c r="V58" s="1915"/>
      <c r="W58" s="1376"/>
      <c r="X58" s="782">
        <f>W55+5</f>
        <v>45646</v>
      </c>
      <c r="Y58" s="1682"/>
      <c r="Z58" s="1623"/>
      <c r="AA58" s="1195"/>
      <c r="AB58" s="522">
        <f>X58+16</f>
        <v>45662</v>
      </c>
      <c r="AC58" s="1376"/>
      <c r="AD58" s="1376"/>
      <c r="AE58" s="465">
        <f>W55+10</f>
        <v>45651</v>
      </c>
      <c r="AF58" s="1376"/>
      <c r="AG58" s="443" t="s">
        <v>883</v>
      </c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</row>
    <row r="59" spans="1:69">
      <c r="A59" s="449" t="s">
        <v>198</v>
      </c>
      <c r="B59" s="439" t="s">
        <v>184</v>
      </c>
      <c r="C59" s="439">
        <f>C51+1</f>
        <v>446</v>
      </c>
      <c r="D59" s="439" t="s">
        <v>169</v>
      </c>
      <c r="E59" s="88" t="s">
        <v>180</v>
      </c>
      <c r="F59" s="89">
        <f>F51+7</f>
        <v>45611</v>
      </c>
      <c r="G59" s="90">
        <f>F59+1</f>
        <v>45612</v>
      </c>
      <c r="H59" s="89">
        <f>F59+2</f>
        <v>45613</v>
      </c>
      <c r="I59" s="1518"/>
      <c r="J59" s="1536"/>
      <c r="K59" s="1515"/>
      <c r="L59" s="1518"/>
      <c r="M59" s="1376"/>
      <c r="N59" s="1376"/>
      <c r="O59" s="782"/>
      <c r="P59" s="1943"/>
      <c r="Q59" s="1903"/>
      <c r="R59" s="1906"/>
      <c r="S59" s="1909"/>
      <c r="T59" s="1912"/>
      <c r="U59" s="1915"/>
      <c r="V59" s="1915"/>
      <c r="W59" s="1376"/>
      <c r="X59" s="782"/>
      <c r="Y59" s="1682"/>
      <c r="Z59" s="1623"/>
      <c r="AA59" s="1195"/>
      <c r="AB59" s="522"/>
      <c r="AC59" s="1376"/>
      <c r="AD59" s="1376"/>
      <c r="AE59" s="465"/>
      <c r="AF59" s="1376"/>
      <c r="AG59" s="244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</row>
    <row r="60" spans="1:69">
      <c r="A60" s="450" t="s">
        <v>620</v>
      </c>
      <c r="B60" s="440" t="s">
        <v>186</v>
      </c>
      <c r="C60" s="440">
        <f>C52+1</f>
        <v>446</v>
      </c>
      <c r="D60" s="440" t="s">
        <v>169</v>
      </c>
      <c r="E60" s="95" t="s">
        <v>187</v>
      </c>
      <c r="F60" s="96">
        <f>F52+7</f>
        <v>45607</v>
      </c>
      <c r="G60" s="97">
        <f>F60</f>
        <v>45607</v>
      </c>
      <c r="H60" s="98">
        <f>F60+1</f>
        <v>45608</v>
      </c>
      <c r="I60" s="1518"/>
      <c r="J60" s="1536"/>
      <c r="K60" s="1515"/>
      <c r="L60" s="1518"/>
      <c r="M60" s="1376"/>
      <c r="N60" s="1376"/>
      <c r="O60" s="782"/>
      <c r="P60" s="1943"/>
      <c r="Q60" s="1903"/>
      <c r="R60" s="1906"/>
      <c r="S60" s="1909"/>
      <c r="T60" s="1912"/>
      <c r="U60" s="1915"/>
      <c r="V60" s="1915"/>
      <c r="W60" s="1376"/>
      <c r="X60" s="782"/>
      <c r="Y60" s="1682"/>
      <c r="Z60" s="1623"/>
      <c r="AA60" s="1195"/>
      <c r="AB60" s="522"/>
      <c r="AC60" s="1376"/>
      <c r="AD60" s="1376"/>
      <c r="AE60" s="465"/>
      <c r="AF60" s="1376"/>
      <c r="AG60" s="244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</row>
    <row r="61" spans="1:69">
      <c r="A61" s="451" t="s">
        <v>217</v>
      </c>
      <c r="B61" s="440" t="s">
        <v>184</v>
      </c>
      <c r="C61" s="440">
        <f>C53+1</f>
        <v>445</v>
      </c>
      <c r="D61" s="440" t="s">
        <v>201</v>
      </c>
      <c r="E61" s="357" t="s">
        <v>187</v>
      </c>
      <c r="F61" s="102">
        <f>F53+7</f>
        <v>45606</v>
      </c>
      <c r="G61" s="103">
        <f>F61+1</f>
        <v>45607</v>
      </c>
      <c r="H61" s="281">
        <f>F61</f>
        <v>45606</v>
      </c>
      <c r="I61" s="1698"/>
      <c r="J61" s="1694"/>
      <c r="K61" s="1696"/>
      <c r="L61" s="1698"/>
      <c r="M61" s="1719"/>
      <c r="N61" s="1605"/>
      <c r="O61" s="784"/>
      <c r="P61" s="1944"/>
      <c r="Q61" s="1904"/>
      <c r="R61" s="1907"/>
      <c r="S61" s="1910"/>
      <c r="T61" s="1913"/>
      <c r="U61" s="1916"/>
      <c r="V61" s="1916"/>
      <c r="W61" s="1605"/>
      <c r="X61" s="784"/>
      <c r="Y61" s="1860"/>
      <c r="Z61" s="1946"/>
      <c r="AA61" s="1901"/>
      <c r="AB61" s="524"/>
      <c r="AC61" s="1605"/>
      <c r="AD61" s="1719"/>
      <c r="AE61" s="825"/>
      <c r="AF61" s="1719"/>
      <c r="AG61" s="236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</row>
    <row r="62" spans="1:69">
      <c r="A62" s="62"/>
      <c r="B62" s="39"/>
      <c r="C62" s="39"/>
      <c r="D62" s="40"/>
      <c r="E62" s="40"/>
      <c r="F62" s="39"/>
      <c r="G62" s="39"/>
      <c r="H62" s="39"/>
      <c r="I62" s="63"/>
      <c r="J62" s="352"/>
      <c r="K62" s="63"/>
      <c r="L62" s="352"/>
      <c r="M62" s="64"/>
      <c r="N62" s="64"/>
      <c r="O62" s="64"/>
      <c r="P62" s="64"/>
      <c r="Q62" s="63"/>
      <c r="R62" s="63"/>
      <c r="S62" s="63"/>
      <c r="T62" s="63"/>
      <c r="U62" s="64"/>
      <c r="V62" s="64"/>
      <c r="W62" s="61"/>
      <c r="X62" s="61"/>
      <c r="Y62" s="64"/>
      <c r="Z62" s="64"/>
      <c r="AA62" s="64"/>
      <c r="AB62" s="61"/>
      <c r="AC62" s="64"/>
      <c r="AD62" s="64"/>
      <c r="AE62" s="64"/>
      <c r="AF62" s="61"/>
      <c r="AG62" s="61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</row>
    <row r="63" spans="1:69">
      <c r="A63" s="447" t="s">
        <v>202</v>
      </c>
      <c r="B63" s="282" t="s">
        <v>168</v>
      </c>
      <c r="C63" s="282">
        <f>C55+1</f>
        <v>447</v>
      </c>
      <c r="D63" s="282" t="s">
        <v>169</v>
      </c>
      <c r="E63" s="69" t="s">
        <v>170</v>
      </c>
      <c r="F63" s="70">
        <f>F55+7</f>
        <v>45613</v>
      </c>
      <c r="G63" s="71">
        <f>F63+1</f>
        <v>45614</v>
      </c>
      <c r="H63" s="72">
        <f>F63+4</f>
        <v>45617</v>
      </c>
      <c r="I63" s="1697" t="s">
        <v>404</v>
      </c>
      <c r="J63" s="1934" t="s">
        <v>401</v>
      </c>
      <c r="K63" s="1552">
        <f>K55+1</f>
        <v>447</v>
      </c>
      <c r="L63" s="1880" t="s">
        <v>169</v>
      </c>
      <c r="M63" s="1604">
        <f>SUM(M55+7)</f>
        <v>45623</v>
      </c>
      <c r="N63" s="1604">
        <f>M63+2</f>
        <v>45625</v>
      </c>
      <c r="O63" s="466"/>
      <c r="P63" s="1897">
        <f>SUM(N63+8)</f>
        <v>45633</v>
      </c>
      <c r="Q63" s="1902" t="s">
        <v>884</v>
      </c>
      <c r="R63" s="1931" t="s">
        <v>875</v>
      </c>
      <c r="S63" s="1908">
        <f>SUM(S55+1)</f>
        <v>448</v>
      </c>
      <c r="T63" s="1911" t="s">
        <v>179</v>
      </c>
      <c r="U63" s="1914">
        <f>SUM(U55+7)</f>
        <v>45634</v>
      </c>
      <c r="V63" s="1914">
        <f>SUM(U63+2)</f>
        <v>45636</v>
      </c>
      <c r="W63" s="1604">
        <f>SUM(N63+23)</f>
        <v>45648</v>
      </c>
      <c r="X63" s="782"/>
      <c r="Y63" s="1681">
        <f>SUM(X66+13)</f>
        <v>45666</v>
      </c>
      <c r="Z63" s="1926">
        <f>SUM(Y63,5)</f>
        <v>45671</v>
      </c>
      <c r="AA63" s="1895">
        <f>SUM(X66+11)</f>
        <v>45664</v>
      </c>
      <c r="AB63" s="466"/>
      <c r="AC63" s="1604">
        <f>SUM(X66+18)</f>
        <v>45671</v>
      </c>
      <c r="AD63" s="1604">
        <f>SUM(W63+8)</f>
        <v>45656</v>
      </c>
      <c r="AE63" s="466"/>
      <c r="AF63" s="1604">
        <f>SUM(W63+12)</f>
        <v>45660</v>
      </c>
      <c r="AG63" s="243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</row>
    <row r="64" spans="1:69">
      <c r="A64" s="448" t="s">
        <v>202</v>
      </c>
      <c r="B64" s="282" t="s">
        <v>168</v>
      </c>
      <c r="C64" s="282">
        <f>C56+1</f>
        <v>447</v>
      </c>
      <c r="D64" s="282" t="s">
        <v>169</v>
      </c>
      <c r="E64" s="77" t="s">
        <v>176</v>
      </c>
      <c r="F64" s="78">
        <f>F56+7</f>
        <v>45616</v>
      </c>
      <c r="G64" s="79">
        <f>F64</f>
        <v>45616</v>
      </c>
      <c r="H64" s="80">
        <f>F64+1</f>
        <v>45617</v>
      </c>
      <c r="I64" s="1518"/>
      <c r="J64" s="1536"/>
      <c r="K64" s="1515"/>
      <c r="L64" s="1518"/>
      <c r="M64" s="1376"/>
      <c r="N64" s="1376"/>
      <c r="O64" s="465"/>
      <c r="P64" s="1898"/>
      <c r="Q64" s="1903"/>
      <c r="R64" s="1932"/>
      <c r="S64" s="1909"/>
      <c r="T64" s="1912"/>
      <c r="U64" s="1915"/>
      <c r="V64" s="1915"/>
      <c r="W64" s="1376"/>
      <c r="X64" s="782"/>
      <c r="Y64" s="1682"/>
      <c r="Z64" s="1344"/>
      <c r="AA64" s="1071"/>
      <c r="AB64" s="465"/>
      <c r="AC64" s="1376"/>
      <c r="AD64" s="1376"/>
      <c r="AE64" s="465"/>
      <c r="AF64" s="1376"/>
      <c r="AG64" s="244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</row>
    <row r="65" spans="1:69">
      <c r="A65" s="449" t="s">
        <v>228</v>
      </c>
      <c r="B65" s="439" t="s">
        <v>178</v>
      </c>
      <c r="C65" s="439">
        <f>C57+1</f>
        <v>444</v>
      </c>
      <c r="D65" s="439" t="s">
        <v>179</v>
      </c>
      <c r="E65" s="88" t="s">
        <v>180</v>
      </c>
      <c r="F65" s="89">
        <f>F57+7</f>
        <v>45613</v>
      </c>
      <c r="G65" s="90">
        <f>F65+1</f>
        <v>45614</v>
      </c>
      <c r="H65" s="91">
        <f>F65+4</f>
        <v>45617</v>
      </c>
      <c r="I65" s="1518"/>
      <c r="J65" s="1536"/>
      <c r="K65" s="1515"/>
      <c r="L65" s="1518"/>
      <c r="M65" s="1376"/>
      <c r="N65" s="1376"/>
      <c r="O65" s="465"/>
      <c r="P65" s="1898"/>
      <c r="Q65" s="1903"/>
      <c r="R65" s="1932"/>
      <c r="S65" s="1909"/>
      <c r="T65" s="1912"/>
      <c r="U65" s="1915"/>
      <c r="V65" s="1915"/>
      <c r="W65" s="1376"/>
      <c r="X65" s="782"/>
      <c r="Y65" s="1682"/>
      <c r="Z65" s="1344"/>
      <c r="AA65" s="1071"/>
      <c r="AB65" s="465"/>
      <c r="AC65" s="1376"/>
      <c r="AD65" s="1376"/>
      <c r="AE65" s="465"/>
      <c r="AF65" s="1376"/>
      <c r="AG65" s="244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</row>
    <row r="66" spans="1:69">
      <c r="A66" s="494" t="s">
        <v>229</v>
      </c>
      <c r="B66" s="439" t="s">
        <v>182</v>
      </c>
      <c r="C66" s="439">
        <f>C58+1</f>
        <v>445</v>
      </c>
      <c r="D66" s="439" t="s">
        <v>179</v>
      </c>
      <c r="E66" s="88" t="s">
        <v>180</v>
      </c>
      <c r="F66" s="89">
        <f>F58+7</f>
        <v>45614</v>
      </c>
      <c r="G66" s="90">
        <f>F66+1</f>
        <v>45615</v>
      </c>
      <c r="H66" s="91">
        <f>F66+2</f>
        <v>45616</v>
      </c>
      <c r="I66" s="1518"/>
      <c r="J66" s="1536"/>
      <c r="K66" s="1515"/>
      <c r="L66" s="1518"/>
      <c r="M66" s="1376"/>
      <c r="N66" s="1376"/>
      <c r="O66" s="465"/>
      <c r="P66" s="1898"/>
      <c r="Q66" s="1903"/>
      <c r="R66" s="1932"/>
      <c r="S66" s="1909"/>
      <c r="T66" s="1912"/>
      <c r="U66" s="1915"/>
      <c r="V66" s="1915"/>
      <c r="W66" s="1376"/>
      <c r="X66" s="782">
        <f>W63+5</f>
        <v>45653</v>
      </c>
      <c r="Y66" s="1682"/>
      <c r="Z66" s="1344"/>
      <c r="AA66" s="1071"/>
      <c r="AB66" s="465">
        <f>X66+16</f>
        <v>45669</v>
      </c>
      <c r="AC66" s="1376"/>
      <c r="AD66" s="1376"/>
      <c r="AE66" s="465">
        <f>W63+10</f>
        <v>45658</v>
      </c>
      <c r="AF66" s="1376"/>
      <c r="AG66" s="443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</row>
    <row r="67" spans="1:69">
      <c r="A67" s="449" t="s">
        <v>213</v>
      </c>
      <c r="B67" s="439" t="s">
        <v>184</v>
      </c>
      <c r="C67" s="439">
        <f>C59+1</f>
        <v>447</v>
      </c>
      <c r="D67" s="439" t="s">
        <v>169</v>
      </c>
      <c r="E67" s="88" t="s">
        <v>180</v>
      </c>
      <c r="F67" s="89">
        <f>F59+7</f>
        <v>45618</v>
      </c>
      <c r="G67" s="90">
        <f>F67+1</f>
        <v>45619</v>
      </c>
      <c r="H67" s="89">
        <f>F67+2</f>
        <v>45620</v>
      </c>
      <c r="I67" s="1518"/>
      <c r="J67" s="1536"/>
      <c r="K67" s="1515"/>
      <c r="L67" s="1518"/>
      <c r="M67" s="1376"/>
      <c r="N67" s="1376"/>
      <c r="O67" s="465"/>
      <c r="P67" s="1898"/>
      <c r="Q67" s="1903"/>
      <c r="R67" s="1932"/>
      <c r="S67" s="1909"/>
      <c r="T67" s="1912"/>
      <c r="U67" s="1915"/>
      <c r="V67" s="1915"/>
      <c r="W67" s="1376"/>
      <c r="X67" s="782"/>
      <c r="Y67" s="1682"/>
      <c r="Z67" s="1344"/>
      <c r="AA67" s="1071"/>
      <c r="AB67" s="465"/>
      <c r="AC67" s="1376"/>
      <c r="AD67" s="1376"/>
      <c r="AE67" s="465"/>
      <c r="AF67" s="1376"/>
      <c r="AG67" s="244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</row>
    <row r="68" spans="1:69">
      <c r="A68" s="450" t="s">
        <v>199</v>
      </c>
      <c r="B68" s="440" t="s">
        <v>186</v>
      </c>
      <c r="C68" s="440">
        <f>C60+1</f>
        <v>447</v>
      </c>
      <c r="D68" s="440" t="s">
        <v>169</v>
      </c>
      <c r="E68" s="95" t="s">
        <v>187</v>
      </c>
      <c r="F68" s="96">
        <f>F60+7</f>
        <v>45614</v>
      </c>
      <c r="G68" s="97">
        <f>F68</f>
        <v>45614</v>
      </c>
      <c r="H68" s="98">
        <f>F68+1</f>
        <v>45615</v>
      </c>
      <c r="I68" s="1518"/>
      <c r="J68" s="1536"/>
      <c r="K68" s="1515"/>
      <c r="L68" s="1518"/>
      <c r="M68" s="1376"/>
      <c r="N68" s="1376"/>
      <c r="O68" s="465"/>
      <c r="P68" s="1898"/>
      <c r="Q68" s="1903"/>
      <c r="R68" s="1932"/>
      <c r="S68" s="1909"/>
      <c r="T68" s="1912"/>
      <c r="U68" s="1915"/>
      <c r="V68" s="1915"/>
      <c r="W68" s="1376"/>
      <c r="X68" s="782"/>
      <c r="Y68" s="1682"/>
      <c r="Z68" s="1344"/>
      <c r="AA68" s="1071"/>
      <c r="AB68" s="465"/>
      <c r="AC68" s="1376"/>
      <c r="AD68" s="1376"/>
      <c r="AE68" s="465"/>
      <c r="AF68" s="1376"/>
      <c r="AG68" s="244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</row>
    <row r="69" spans="1:69">
      <c r="A69" s="451" t="s">
        <v>230</v>
      </c>
      <c r="B69" s="440" t="s">
        <v>184</v>
      </c>
      <c r="C69" s="440">
        <f>C61+1</f>
        <v>446</v>
      </c>
      <c r="D69" s="440" t="s">
        <v>201</v>
      </c>
      <c r="E69" s="357" t="s">
        <v>187</v>
      </c>
      <c r="F69" s="102">
        <f>F61+ 7</f>
        <v>45613</v>
      </c>
      <c r="G69" s="103">
        <f>F69+1</f>
        <v>45614</v>
      </c>
      <c r="H69" s="281">
        <f>F69</f>
        <v>45613</v>
      </c>
      <c r="I69" s="1698"/>
      <c r="J69" s="1694"/>
      <c r="K69" s="1696"/>
      <c r="L69" s="1698"/>
      <c r="M69" s="1719"/>
      <c r="N69" s="1605"/>
      <c r="O69" s="467"/>
      <c r="P69" s="1899"/>
      <c r="Q69" s="1904"/>
      <c r="R69" s="1933"/>
      <c r="S69" s="1910"/>
      <c r="T69" s="1913"/>
      <c r="U69" s="1916"/>
      <c r="V69" s="1916"/>
      <c r="W69" s="1605"/>
      <c r="X69" s="784"/>
      <c r="Y69" s="1860"/>
      <c r="Z69" s="1927"/>
      <c r="AA69" s="1896"/>
      <c r="AB69" s="467"/>
      <c r="AC69" s="1605"/>
      <c r="AD69" s="1605"/>
      <c r="AE69" s="467"/>
      <c r="AF69" s="1605"/>
      <c r="AG69" s="236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</row>
    <row r="70" spans="1:69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64"/>
      <c r="P70" s="64"/>
      <c r="Q70" s="63"/>
      <c r="R70" s="63"/>
      <c r="S70" s="63"/>
      <c r="T70" s="63"/>
      <c r="U70" s="64"/>
      <c r="V70" s="64"/>
      <c r="W70" s="61"/>
      <c r="X70" s="61"/>
      <c r="Y70" s="64"/>
      <c r="Z70" s="64"/>
      <c r="AA70" s="64"/>
      <c r="AB70" s="61"/>
      <c r="AC70" s="64"/>
      <c r="AD70" s="64"/>
      <c r="AE70" s="64"/>
      <c r="AF70" s="61"/>
      <c r="AG70" s="61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</row>
    <row r="71" spans="1:69">
      <c r="A71" s="447" t="s">
        <v>207</v>
      </c>
      <c r="B71" s="282" t="s">
        <v>168</v>
      </c>
      <c r="C71" s="282">
        <f>C63+1</f>
        <v>448</v>
      </c>
      <c r="D71" s="282" t="s">
        <v>169</v>
      </c>
      <c r="E71" s="69" t="s">
        <v>170</v>
      </c>
      <c r="F71" s="70">
        <f>F63+7</f>
        <v>45620</v>
      </c>
      <c r="G71" s="71">
        <f>F71+1</f>
        <v>45621</v>
      </c>
      <c r="H71" s="72">
        <f>F71+4</f>
        <v>45624</v>
      </c>
      <c r="I71" s="1108" t="s">
        <v>877</v>
      </c>
      <c r="J71" s="1937" t="s">
        <v>401</v>
      </c>
      <c r="K71" s="1655">
        <f>K63+1</f>
        <v>448</v>
      </c>
      <c r="L71" s="1938" t="s">
        <v>169</v>
      </c>
      <c r="M71" s="1604">
        <f>M63+7</f>
        <v>45630</v>
      </c>
      <c r="N71" s="1895">
        <f>M71+2</f>
        <v>45632</v>
      </c>
      <c r="O71" s="785"/>
      <c r="P71" s="1923">
        <f>SUM(N71+8)</f>
        <v>45640</v>
      </c>
      <c r="Q71" s="1902" t="s">
        <v>497</v>
      </c>
      <c r="R71" s="1931" t="s">
        <v>875</v>
      </c>
      <c r="S71" s="1908">
        <f>SUM(S63+1)</f>
        <v>449</v>
      </c>
      <c r="T71" s="1911" t="s">
        <v>179</v>
      </c>
      <c r="U71" s="1914">
        <f>SUM(U63+7)</f>
        <v>45641</v>
      </c>
      <c r="V71" s="1914">
        <f>SUM(U71+2)</f>
        <v>45643</v>
      </c>
      <c r="W71" s="1604">
        <f>SUM(N71+23)</f>
        <v>45655</v>
      </c>
      <c r="X71" s="782"/>
      <c r="Y71" s="1681">
        <f>SUM(X74+13)</f>
        <v>45673</v>
      </c>
      <c r="Z71" s="1926">
        <f>SUM(Y71,5)</f>
        <v>45678</v>
      </c>
      <c r="AA71" s="1928">
        <f>SUM(X74+11)</f>
        <v>45671</v>
      </c>
      <c r="AB71" s="519"/>
      <c r="AC71" s="1930">
        <f>SUM(X74+28)</f>
        <v>45688</v>
      </c>
      <c r="AD71" s="1614">
        <f>SUM(W71+8)</f>
        <v>45663</v>
      </c>
      <c r="AE71" s="523"/>
      <c r="AF71" s="1604">
        <f>SUM(W71+12)</f>
        <v>45667</v>
      </c>
      <c r="AG71" s="243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</row>
    <row r="72" spans="1:69">
      <c r="A72" s="448" t="s">
        <v>207</v>
      </c>
      <c r="B72" s="282" t="s">
        <v>168</v>
      </c>
      <c r="C72" s="282">
        <f>C64+1</f>
        <v>448</v>
      </c>
      <c r="D72" s="282" t="s">
        <v>169</v>
      </c>
      <c r="E72" s="77" t="s">
        <v>176</v>
      </c>
      <c r="F72" s="78">
        <f>F64+7</f>
        <v>45623</v>
      </c>
      <c r="G72" s="79">
        <f>F72</f>
        <v>45623</v>
      </c>
      <c r="H72" s="80">
        <f>F72+1</f>
        <v>45624</v>
      </c>
      <c r="I72" s="1086"/>
      <c r="J72" s="1080"/>
      <c r="K72" s="1083"/>
      <c r="L72" s="1086"/>
      <c r="M72" s="1376"/>
      <c r="N72" s="1071"/>
      <c r="O72" s="757"/>
      <c r="P72" s="1924"/>
      <c r="Q72" s="1903"/>
      <c r="R72" s="1932"/>
      <c r="S72" s="1909"/>
      <c r="T72" s="1912"/>
      <c r="U72" s="1915"/>
      <c r="V72" s="1915"/>
      <c r="W72" s="1376"/>
      <c r="X72" s="782"/>
      <c r="Y72" s="1682"/>
      <c r="Z72" s="1344"/>
      <c r="AA72" s="1357"/>
      <c r="AB72" s="520"/>
      <c r="AC72" s="1930"/>
      <c r="AD72" s="1561"/>
      <c r="AE72" s="522"/>
      <c r="AF72" s="1376"/>
      <c r="AG72" s="244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</row>
    <row r="73" spans="1:69">
      <c r="A73" s="449" t="s">
        <v>177</v>
      </c>
      <c r="B73" s="439" t="s">
        <v>178</v>
      </c>
      <c r="C73" s="439">
        <f>C65+1</f>
        <v>445</v>
      </c>
      <c r="D73" s="439" t="s">
        <v>179</v>
      </c>
      <c r="E73" s="88" t="s">
        <v>180</v>
      </c>
      <c r="F73" s="89">
        <f>F65+7</f>
        <v>45620</v>
      </c>
      <c r="G73" s="90">
        <f>F73+1</f>
        <v>45621</v>
      </c>
      <c r="H73" s="91">
        <f>F73+4</f>
        <v>45624</v>
      </c>
      <c r="I73" s="1086"/>
      <c r="J73" s="1080"/>
      <c r="K73" s="1083"/>
      <c r="L73" s="1086"/>
      <c r="M73" s="1376"/>
      <c r="N73" s="1071"/>
      <c r="O73" s="757"/>
      <c r="P73" s="1924"/>
      <c r="Q73" s="1903"/>
      <c r="R73" s="1932"/>
      <c r="S73" s="1909"/>
      <c r="T73" s="1912"/>
      <c r="U73" s="1915"/>
      <c r="V73" s="1915"/>
      <c r="W73" s="1376"/>
      <c r="X73" s="782"/>
      <c r="Y73" s="1682"/>
      <c r="Z73" s="1344"/>
      <c r="AA73" s="1357"/>
      <c r="AB73" s="520"/>
      <c r="AC73" s="1930"/>
      <c r="AD73" s="1561"/>
      <c r="AE73" s="522"/>
      <c r="AF73" s="1376"/>
      <c r="AG73" s="244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</row>
    <row r="74" spans="1:69">
      <c r="A74" s="494" t="s">
        <v>232</v>
      </c>
      <c r="B74" s="439" t="s">
        <v>182</v>
      </c>
      <c r="C74" s="439">
        <f>C66+1</f>
        <v>446</v>
      </c>
      <c r="D74" s="439" t="s">
        <v>179</v>
      </c>
      <c r="E74" s="88" t="s">
        <v>180</v>
      </c>
      <c r="F74" s="89">
        <f>F66+7</f>
        <v>45621</v>
      </c>
      <c r="G74" s="90">
        <f>F74+1</f>
        <v>45622</v>
      </c>
      <c r="H74" s="91">
        <f>F74+2</f>
        <v>45623</v>
      </c>
      <c r="I74" s="1086"/>
      <c r="J74" s="1080"/>
      <c r="K74" s="1083"/>
      <c r="L74" s="1086"/>
      <c r="M74" s="1376"/>
      <c r="N74" s="1071"/>
      <c r="O74" s="757"/>
      <c r="P74" s="1924"/>
      <c r="Q74" s="1903"/>
      <c r="R74" s="1932"/>
      <c r="S74" s="1909"/>
      <c r="T74" s="1912"/>
      <c r="U74" s="1915"/>
      <c r="V74" s="1915"/>
      <c r="W74" s="1376"/>
      <c r="X74" s="782">
        <f>W71+5</f>
        <v>45660</v>
      </c>
      <c r="Y74" s="1682"/>
      <c r="Z74" s="1344"/>
      <c r="AA74" s="1357"/>
      <c r="AB74" s="520">
        <f>X74+16</f>
        <v>45676</v>
      </c>
      <c r="AC74" s="1930"/>
      <c r="AD74" s="1561"/>
      <c r="AE74" s="522">
        <f>W71+10</f>
        <v>45665</v>
      </c>
      <c r="AF74" s="1376"/>
      <c r="AG74" s="443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</row>
    <row r="75" spans="1:69">
      <c r="A75" s="449" t="s">
        <v>219</v>
      </c>
      <c r="B75" s="439" t="s">
        <v>184</v>
      </c>
      <c r="C75" s="439">
        <f>C67+1</f>
        <v>448</v>
      </c>
      <c r="D75" s="439" t="s">
        <v>169</v>
      </c>
      <c r="E75" s="88" t="s">
        <v>180</v>
      </c>
      <c r="F75" s="89">
        <f>F67+7</f>
        <v>45625</v>
      </c>
      <c r="G75" s="90">
        <f>F75+1</f>
        <v>45626</v>
      </c>
      <c r="H75" s="89">
        <f>F75+2</f>
        <v>45627</v>
      </c>
      <c r="I75" s="1086"/>
      <c r="J75" s="1080"/>
      <c r="K75" s="1083"/>
      <c r="L75" s="1086"/>
      <c r="M75" s="1376"/>
      <c r="N75" s="1071"/>
      <c r="O75" s="757"/>
      <c r="P75" s="1924"/>
      <c r="Q75" s="1903"/>
      <c r="R75" s="1932"/>
      <c r="S75" s="1909"/>
      <c r="T75" s="1912"/>
      <c r="U75" s="1915"/>
      <c r="V75" s="1915"/>
      <c r="W75" s="1376"/>
      <c r="X75" s="782"/>
      <c r="Y75" s="1682"/>
      <c r="Z75" s="1344"/>
      <c r="AA75" s="1357"/>
      <c r="AB75" s="520"/>
      <c r="AC75" s="1930"/>
      <c r="AD75" s="1561"/>
      <c r="AE75" s="522"/>
      <c r="AF75" s="1376"/>
      <c r="AG75" s="244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</row>
    <row r="76" spans="1:69">
      <c r="A76" s="450" t="s">
        <v>233</v>
      </c>
      <c r="B76" s="440" t="s">
        <v>186</v>
      </c>
      <c r="C76" s="440">
        <f>C68+1</f>
        <v>448</v>
      </c>
      <c r="D76" s="440" t="s">
        <v>169</v>
      </c>
      <c r="E76" s="95" t="s">
        <v>187</v>
      </c>
      <c r="F76" s="96">
        <f>F68+7</f>
        <v>45621</v>
      </c>
      <c r="G76" s="97">
        <f>F76</f>
        <v>45621</v>
      </c>
      <c r="H76" s="98">
        <f>F76+1</f>
        <v>45622</v>
      </c>
      <c r="I76" s="1086"/>
      <c r="J76" s="1080"/>
      <c r="K76" s="1083"/>
      <c r="L76" s="1086"/>
      <c r="M76" s="1376"/>
      <c r="N76" s="1071"/>
      <c r="O76" s="757"/>
      <c r="P76" s="1924"/>
      <c r="Q76" s="1903"/>
      <c r="R76" s="1932"/>
      <c r="S76" s="1909"/>
      <c r="T76" s="1912"/>
      <c r="U76" s="1915"/>
      <c r="V76" s="1915"/>
      <c r="W76" s="1376"/>
      <c r="X76" s="782"/>
      <c r="Y76" s="1682"/>
      <c r="Z76" s="1344"/>
      <c r="AA76" s="1357"/>
      <c r="AB76" s="520"/>
      <c r="AC76" s="1930"/>
      <c r="AD76" s="1561"/>
      <c r="AE76" s="522"/>
      <c r="AF76" s="1376"/>
      <c r="AG76" s="244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69">
      <c r="A77" s="451" t="s">
        <v>198</v>
      </c>
      <c r="B77" s="440" t="s">
        <v>184</v>
      </c>
      <c r="C77" s="440">
        <f>C69+1</f>
        <v>447</v>
      </c>
      <c r="D77" s="440" t="s">
        <v>201</v>
      </c>
      <c r="E77" s="357" t="s">
        <v>187</v>
      </c>
      <c r="F77" s="102">
        <f>F69+7</f>
        <v>45620</v>
      </c>
      <c r="G77" s="103">
        <f>F77</f>
        <v>45620</v>
      </c>
      <c r="H77" s="281">
        <f>F77</f>
        <v>45620</v>
      </c>
      <c r="I77" s="1109"/>
      <c r="J77" s="1111"/>
      <c r="K77" s="1113"/>
      <c r="L77" s="1109"/>
      <c r="M77" s="1605"/>
      <c r="N77" s="1896"/>
      <c r="O77" s="758"/>
      <c r="P77" s="1925"/>
      <c r="Q77" s="1904"/>
      <c r="R77" s="1933"/>
      <c r="S77" s="1910"/>
      <c r="T77" s="1913"/>
      <c r="U77" s="1916"/>
      <c r="V77" s="1916"/>
      <c r="W77" s="1605"/>
      <c r="X77" s="784"/>
      <c r="Y77" s="1860"/>
      <c r="Z77" s="1927"/>
      <c r="AA77" s="1929"/>
      <c r="AB77" s="521"/>
      <c r="AC77" s="1930"/>
      <c r="AD77" s="1615"/>
      <c r="AE77" s="524"/>
      <c r="AF77" s="1605"/>
      <c r="AG77" s="236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</row>
    <row r="78" spans="1:69">
      <c r="A78" s="13" t="s">
        <v>234</v>
      </c>
      <c r="B78" s="14"/>
      <c r="C78" s="14"/>
      <c r="D78" s="14"/>
      <c r="E78" s="15"/>
      <c r="F78" s="14"/>
      <c r="G78" s="14"/>
      <c r="H78" s="14"/>
      <c r="I78" s="14"/>
      <c r="J78" s="14"/>
      <c r="K78" s="14"/>
      <c r="L78" s="14"/>
      <c r="M78" s="115"/>
      <c r="N78" s="14"/>
      <c r="O78" s="14"/>
      <c r="P78" s="14"/>
      <c r="Q78" s="38"/>
      <c r="R78" s="38"/>
      <c r="S78" s="38"/>
      <c r="T78" s="38"/>
      <c r="U78" s="124"/>
      <c r="V78" s="12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</row>
    <row r="79" spans="1:69" ht="15" hidden="1" customHeight="1">
      <c r="A79" s="1"/>
      <c r="B79" s="1"/>
      <c r="C79" s="1"/>
      <c r="D79" s="5"/>
      <c r="E79" s="16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</row>
    <row r="80" spans="1:69">
      <c r="A80" s="1105" t="s">
        <v>235</v>
      </c>
      <c r="B80" s="1106"/>
      <c r="C80" s="1106"/>
      <c r="D80" s="1106"/>
      <c r="E80" s="1106"/>
      <c r="F80" s="1107"/>
      <c r="G80" s="1350"/>
      <c r="H80" s="1350"/>
      <c r="I80" s="1350"/>
      <c r="J80" s="1350"/>
      <c r="K80" s="1350"/>
      <c r="L80" s="1350"/>
      <c r="M80" s="1350"/>
      <c r="N80" s="1350"/>
      <c r="O80" s="1350"/>
      <c r="P80" s="1350"/>
      <c r="Q80" s="1350"/>
      <c r="R80" s="1350"/>
      <c r="S80" s="1350"/>
      <c r="T80" s="1350"/>
      <c r="U80" s="1350"/>
      <c r="V80" s="1350"/>
      <c r="W80" s="1350"/>
      <c r="X80" s="1350"/>
      <c r="Y80" s="1350"/>
      <c r="Z80" s="1350"/>
      <c r="AA80" s="1350"/>
      <c r="AB80" s="1350"/>
      <c r="AC80" s="1350"/>
      <c r="AD80" s="1350"/>
      <c r="AE80" s="1350"/>
      <c r="AF80" s="1350"/>
      <c r="AG80" s="1350"/>
    </row>
    <row r="81" spans="1:33" s="355" customFormat="1" hidden="1">
      <c r="A81" s="1669" t="s">
        <v>885</v>
      </c>
      <c r="B81" s="1670"/>
      <c r="C81" s="1670"/>
      <c r="D81" s="1670"/>
      <c r="E81" s="1670"/>
      <c r="F81" s="1671"/>
      <c r="G81" s="1917" t="s">
        <v>886</v>
      </c>
      <c r="H81" s="1917"/>
      <c r="I81" s="1917"/>
      <c r="J81" s="1917"/>
      <c r="K81" s="1917"/>
      <c r="L81" s="1917"/>
      <c r="M81" s="1917"/>
      <c r="N81" s="1917"/>
      <c r="O81" s="1917"/>
      <c r="P81" s="1917"/>
      <c r="Q81" s="1917"/>
      <c r="R81" s="1917"/>
      <c r="S81" s="1917"/>
      <c r="T81" s="1917"/>
      <c r="U81" s="1917"/>
      <c r="V81" s="1917"/>
      <c r="W81" s="1917"/>
      <c r="X81" s="1917"/>
      <c r="Y81" s="1917"/>
      <c r="Z81" s="1917"/>
      <c r="AA81" s="1917"/>
      <c r="AB81" s="1917"/>
      <c r="AC81" s="1917"/>
      <c r="AD81" s="1917"/>
      <c r="AE81" s="1917"/>
      <c r="AF81" s="1917"/>
      <c r="AG81" s="1917"/>
    </row>
    <row r="82" spans="1:33" ht="15.75" customHeight="1">
      <c r="A82" s="1918" t="s">
        <v>887</v>
      </c>
      <c r="B82" s="1919"/>
      <c r="C82" s="1919"/>
      <c r="D82" s="1919"/>
      <c r="E82" s="1919"/>
      <c r="F82" s="1919"/>
      <c r="G82" s="1920" t="s">
        <v>888</v>
      </c>
      <c r="H82" s="1921"/>
      <c r="I82" s="1921"/>
      <c r="J82" s="1921"/>
      <c r="K82" s="1921"/>
      <c r="L82" s="1921"/>
      <c r="M82" s="1921"/>
      <c r="N82" s="1921"/>
      <c r="O82" s="1921"/>
      <c r="P82" s="1921"/>
      <c r="Q82" s="1921"/>
      <c r="R82" s="1921"/>
      <c r="S82" s="1921"/>
      <c r="T82" s="1921"/>
      <c r="U82" s="1921"/>
      <c r="V82" s="1921"/>
      <c r="W82" s="1921"/>
      <c r="X82" s="1921"/>
      <c r="Y82" s="1921"/>
      <c r="Z82" s="1921"/>
      <c r="AA82" s="1921"/>
      <c r="AB82" s="1921"/>
      <c r="AC82" s="1921"/>
      <c r="AD82" s="1921"/>
      <c r="AE82" s="1921"/>
      <c r="AF82" s="1921"/>
      <c r="AG82" s="1922"/>
    </row>
    <row r="83" spans="1:33">
      <c r="A83" s="1935" t="s">
        <v>889</v>
      </c>
      <c r="B83" s="1936"/>
      <c r="C83" s="1936"/>
      <c r="D83" s="1936"/>
      <c r="E83" s="1936"/>
      <c r="F83" s="1936"/>
      <c r="G83" s="737" t="s">
        <v>890</v>
      </c>
      <c r="H83" s="733"/>
      <c r="I83" s="733"/>
      <c r="J83" s="733"/>
      <c r="K83" s="733"/>
      <c r="L83" s="733"/>
      <c r="M83" s="733"/>
      <c r="N83" s="733"/>
      <c r="O83" s="733"/>
      <c r="P83" s="733"/>
      <c r="Q83" s="733"/>
      <c r="R83" s="733"/>
      <c r="S83" s="733"/>
      <c r="T83" s="733"/>
      <c r="U83" s="733"/>
      <c r="V83" s="733"/>
      <c r="W83" s="733"/>
      <c r="X83" s="733"/>
      <c r="Y83" s="733"/>
      <c r="Z83" s="17"/>
      <c r="AA83" s="17"/>
      <c r="AB83" s="17"/>
      <c r="AC83" s="736"/>
      <c r="AD83" s="17"/>
      <c r="AE83" s="17"/>
      <c r="AF83" s="675"/>
      <c r="AG83" s="675"/>
    </row>
    <row r="84" spans="1:33">
      <c r="A84" s="1939" t="s">
        <v>891</v>
      </c>
      <c r="B84" s="1940"/>
      <c r="C84" s="1940"/>
      <c r="D84" s="1940"/>
      <c r="E84" s="1940"/>
      <c r="F84" s="1940"/>
      <c r="G84" s="851" t="s">
        <v>892</v>
      </c>
      <c r="H84" s="852"/>
      <c r="I84" s="852"/>
      <c r="J84" s="852"/>
      <c r="K84" s="852"/>
      <c r="L84" s="852"/>
      <c r="M84" s="852"/>
      <c r="N84" s="852"/>
      <c r="O84" s="852"/>
      <c r="P84" s="852"/>
      <c r="Q84" s="852"/>
      <c r="R84" s="852"/>
      <c r="S84" s="852"/>
      <c r="T84" s="852"/>
      <c r="U84" s="852"/>
      <c r="V84" s="852"/>
      <c r="W84" s="852"/>
      <c r="X84" s="852"/>
      <c r="Y84" s="852"/>
      <c r="Z84" s="17"/>
      <c r="AA84" s="17"/>
      <c r="AB84" s="17"/>
      <c r="AC84" s="736"/>
      <c r="AD84" s="17"/>
      <c r="AE84" s="17"/>
      <c r="AF84" s="675"/>
      <c r="AG84" s="675"/>
    </row>
    <row r="85" spans="1:33" s="52" customFormat="1">
      <c r="D85" s="53"/>
      <c r="E85" s="53"/>
      <c r="Q85" s="1083"/>
      <c r="R85" s="1083"/>
      <c r="S85" s="1083"/>
      <c r="T85" s="1083"/>
      <c r="U85" s="1495"/>
      <c r="V85" s="1495"/>
    </row>
    <row r="86" spans="1:33" s="52" customFormat="1" ht="15.75">
      <c r="A86" s="54" t="s">
        <v>242</v>
      </c>
      <c r="B86" s="55"/>
      <c r="C86" s="55"/>
      <c r="D86" s="56"/>
      <c r="E86" s="53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1083"/>
      <c r="R86" s="1083"/>
      <c r="S86" s="1083"/>
      <c r="T86" s="1083"/>
      <c r="U86" s="1495"/>
      <c r="V86" s="1495"/>
      <c r="W86" s="55"/>
      <c r="X86" s="55"/>
      <c r="Y86" s="55"/>
      <c r="Z86" s="55"/>
      <c r="AA86" s="55"/>
      <c r="AB86" s="55"/>
      <c r="AC86" s="55"/>
      <c r="AD86" s="55"/>
      <c r="AE86" s="55"/>
      <c r="AF86" s="55"/>
    </row>
    <row r="87" spans="1:33" s="52" customFormat="1" ht="15.75">
      <c r="A87" s="57" t="s">
        <v>243</v>
      </c>
      <c r="B87" s="58"/>
      <c r="C87" s="58"/>
      <c r="D87" s="59"/>
      <c r="E87" s="53"/>
      <c r="F87" s="57"/>
      <c r="G87" s="58"/>
      <c r="H87" s="57" t="s">
        <v>244</v>
      </c>
      <c r="I87" s="58"/>
      <c r="J87" s="58"/>
      <c r="K87" s="58"/>
      <c r="L87" s="58"/>
      <c r="M87" s="58"/>
      <c r="N87" s="58"/>
      <c r="O87" s="58"/>
      <c r="P87" s="58"/>
      <c r="Q87" s="1083"/>
      <c r="R87" s="1083"/>
      <c r="S87" s="1083"/>
      <c r="T87" s="1083"/>
      <c r="U87" s="1495"/>
      <c r="V87" s="1495"/>
      <c r="W87" s="58"/>
      <c r="X87" s="58"/>
      <c r="Y87" s="58"/>
      <c r="Z87" s="58"/>
      <c r="AA87" s="58"/>
      <c r="AB87" s="58"/>
      <c r="AC87" s="58"/>
      <c r="AD87" s="58"/>
      <c r="AE87" s="58"/>
      <c r="AF87" s="58"/>
    </row>
    <row r="88" spans="1:33" s="52" customFormat="1" ht="15.75">
      <c r="A88" s="57" t="s">
        <v>245</v>
      </c>
      <c r="B88" s="58"/>
      <c r="C88" s="58"/>
      <c r="D88" s="59"/>
      <c r="E88" s="53"/>
      <c r="F88" s="57"/>
      <c r="G88" s="58"/>
      <c r="H88" s="57" t="s">
        <v>246</v>
      </c>
      <c r="I88" s="58"/>
      <c r="J88" s="58"/>
      <c r="K88" s="58"/>
      <c r="L88" s="58"/>
      <c r="M88" s="58"/>
      <c r="N88" s="58"/>
      <c r="O88" s="58"/>
      <c r="P88" s="58"/>
      <c r="Q88" s="1083"/>
      <c r="R88" s="1083"/>
      <c r="S88" s="1083"/>
      <c r="T88" s="1083"/>
      <c r="U88" s="1495"/>
      <c r="V88" s="1495"/>
      <c r="W88" s="58"/>
      <c r="X88" s="58"/>
      <c r="Y88" s="58"/>
      <c r="Z88" s="58"/>
      <c r="AA88" s="58"/>
      <c r="AB88" s="58"/>
      <c r="AC88" s="58"/>
      <c r="AD88" s="58"/>
      <c r="AE88" s="58"/>
      <c r="AF88" s="58"/>
    </row>
    <row r="89" spans="1:33" s="52" customFormat="1">
      <c r="A89" s="52" t="s">
        <v>247</v>
      </c>
      <c r="D89" s="53"/>
      <c r="E89" s="53"/>
      <c r="H89" s="52" t="s">
        <v>248</v>
      </c>
      <c r="Q89" s="1083"/>
      <c r="R89" s="1083"/>
      <c r="S89" s="1083"/>
      <c r="T89" s="1083"/>
      <c r="U89" s="1495"/>
      <c r="V89" s="1495"/>
    </row>
    <row r="90" spans="1:33" s="52" customFormat="1">
      <c r="A90" s="60" t="s">
        <v>249</v>
      </c>
      <c r="D90" s="53"/>
      <c r="E90" s="53"/>
      <c r="H90" s="60" t="s">
        <v>250</v>
      </c>
      <c r="Q90" s="1083"/>
      <c r="R90" s="1083"/>
      <c r="S90" s="1083"/>
      <c r="T90" s="1083"/>
      <c r="U90" s="1495"/>
      <c r="V90" s="1495"/>
    </row>
    <row r="91" spans="1:33" s="52" customFormat="1">
      <c r="D91" s="53"/>
      <c r="E91" s="53"/>
      <c r="Q91" s="1083"/>
      <c r="R91" s="1083"/>
      <c r="S91" s="1083"/>
      <c r="T91" s="1083"/>
      <c r="U91" s="1495"/>
      <c r="V91" s="1495"/>
    </row>
    <row r="92" spans="1:33" s="52" customFormat="1">
      <c r="A92" s="52" t="s">
        <v>251</v>
      </c>
      <c r="D92" s="53"/>
      <c r="E92" s="53"/>
      <c r="H92" s="52" t="s">
        <v>252</v>
      </c>
      <c r="Q92" s="38"/>
      <c r="R92" s="38"/>
      <c r="S92" s="38"/>
      <c r="T92" s="38"/>
      <c r="U92" s="124"/>
      <c r="V92" s="124"/>
    </row>
    <row r="93" spans="1:33" s="52" customFormat="1">
      <c r="A93" s="60" t="s">
        <v>253</v>
      </c>
      <c r="D93" s="53"/>
      <c r="E93" s="53"/>
      <c r="H93" s="60" t="s">
        <v>254</v>
      </c>
      <c r="Q93" s="1083"/>
      <c r="R93" s="1083"/>
      <c r="S93" s="1083"/>
      <c r="T93" s="1083"/>
      <c r="U93" s="1495"/>
      <c r="V93" s="1495"/>
    </row>
    <row r="94" spans="1:33" s="52" customFormat="1">
      <c r="D94" s="53"/>
      <c r="E94" s="53"/>
      <c r="Q94" s="1083"/>
      <c r="R94" s="1083"/>
      <c r="S94" s="1083"/>
      <c r="T94" s="1083"/>
      <c r="U94" s="1495"/>
      <c r="V94" s="1495"/>
    </row>
    <row r="95" spans="1:33" s="52" customFormat="1">
      <c r="D95" s="53"/>
      <c r="E95" s="53"/>
      <c r="Q95" s="1083"/>
      <c r="R95" s="1083"/>
      <c r="S95" s="1083"/>
      <c r="T95" s="1083"/>
      <c r="U95" s="1495"/>
      <c r="V95" s="1495"/>
    </row>
    <row r="96" spans="1:33" s="52" customFormat="1">
      <c r="D96" s="53"/>
      <c r="E96" s="53"/>
      <c r="Q96" s="1083"/>
      <c r="R96" s="1083"/>
      <c r="S96" s="1083"/>
      <c r="T96" s="1083"/>
      <c r="U96" s="1495"/>
      <c r="V96" s="1495"/>
    </row>
    <row r="97" spans="4:22" s="52" customFormat="1">
      <c r="D97" s="53"/>
      <c r="E97" s="53"/>
      <c r="Q97" s="1083"/>
      <c r="R97" s="1083"/>
      <c r="S97" s="1083"/>
      <c r="T97" s="1083"/>
      <c r="U97" s="1495"/>
      <c r="V97" s="1495"/>
    </row>
    <row r="98" spans="4:22" s="52" customFormat="1">
      <c r="D98" s="53"/>
      <c r="E98" s="53"/>
      <c r="Q98" s="1083"/>
      <c r="R98" s="1083"/>
      <c r="S98" s="1083"/>
      <c r="T98" s="1083"/>
      <c r="U98" s="1495"/>
      <c r="V98" s="1495"/>
    </row>
    <row r="99" spans="4:22" s="52" customFormat="1">
      <c r="D99" s="53"/>
      <c r="E99" s="53"/>
      <c r="Q99" s="1083"/>
      <c r="R99" s="1083"/>
      <c r="S99" s="1083"/>
      <c r="T99" s="1083"/>
      <c r="U99" s="1495"/>
      <c r="V99" s="1495"/>
    </row>
    <row r="100" spans="4:22" s="52" customFormat="1">
      <c r="D100" s="53"/>
      <c r="E100" s="53"/>
      <c r="Q100" s="38"/>
      <c r="R100" s="38"/>
      <c r="S100" s="38"/>
      <c r="T100" s="38"/>
      <c r="U100" s="124"/>
      <c r="V100" s="124"/>
    </row>
    <row r="101" spans="4:22" s="52" customFormat="1">
      <c r="D101" s="53"/>
      <c r="E101" s="53"/>
      <c r="Q101" s="1083"/>
      <c r="R101" s="1083"/>
      <c r="S101" s="1083"/>
      <c r="T101" s="1083"/>
      <c r="U101" s="1495"/>
      <c r="V101" s="1495"/>
    </row>
    <row r="102" spans="4:22" s="52" customFormat="1">
      <c r="D102" s="53"/>
      <c r="E102" s="53"/>
      <c r="Q102" s="1083"/>
      <c r="R102" s="1083"/>
      <c r="S102" s="1083"/>
      <c r="T102" s="1083"/>
      <c r="U102" s="1495"/>
      <c r="V102" s="1495"/>
    </row>
    <row r="103" spans="4:22" s="52" customFormat="1">
      <c r="D103" s="53"/>
      <c r="E103" s="53"/>
      <c r="Q103" s="1083"/>
      <c r="R103" s="1083"/>
      <c r="S103" s="1083"/>
      <c r="T103" s="1083"/>
      <c r="U103" s="1495"/>
      <c r="V103" s="1495"/>
    </row>
    <row r="104" spans="4:22" s="52" customFormat="1">
      <c r="D104" s="53"/>
      <c r="E104" s="53"/>
      <c r="Q104" s="1083"/>
      <c r="R104" s="1083"/>
      <c r="S104" s="1083"/>
      <c r="T104" s="1083"/>
      <c r="U104" s="1495"/>
      <c r="V104" s="1495"/>
    </row>
    <row r="105" spans="4:22" s="52" customFormat="1">
      <c r="D105" s="53"/>
      <c r="E105" s="53"/>
      <c r="Q105" s="1083"/>
      <c r="R105" s="1083"/>
      <c r="S105" s="1083"/>
      <c r="T105" s="1083"/>
      <c r="U105" s="1495"/>
      <c r="V105" s="1495"/>
    </row>
    <row r="106" spans="4:22">
      <c r="D106" s="5"/>
      <c r="E106" s="5"/>
      <c r="Q106" s="1083"/>
      <c r="R106" s="1083"/>
      <c r="S106" s="1083"/>
      <c r="T106" s="1083"/>
      <c r="U106" s="1495"/>
      <c r="V106" s="1495"/>
    </row>
    <row r="107" spans="4:22">
      <c r="D107" s="5"/>
      <c r="E107" s="5"/>
      <c r="Q107" s="1083"/>
      <c r="R107" s="1083"/>
      <c r="S107" s="1083"/>
      <c r="T107" s="1083"/>
      <c r="U107" s="1495"/>
      <c r="V107" s="1495"/>
    </row>
    <row r="108" spans="4:22">
      <c r="D108" s="5"/>
      <c r="E108" s="5"/>
      <c r="Q108" s="38"/>
      <c r="R108" s="38"/>
      <c r="S108" s="38"/>
      <c r="T108" s="38"/>
      <c r="U108" s="124"/>
      <c r="V108" s="124"/>
    </row>
    <row r="109" spans="4:22">
      <c r="D109" s="5"/>
      <c r="E109" s="5"/>
      <c r="Q109" s="1083"/>
      <c r="R109" s="1083"/>
      <c r="S109" s="1083"/>
      <c r="T109" s="1083"/>
      <c r="U109" s="1495"/>
      <c r="V109" s="1495"/>
    </row>
    <row r="110" spans="4:22">
      <c r="D110" s="5"/>
      <c r="E110" s="5"/>
      <c r="Q110" s="1083"/>
      <c r="R110" s="1083"/>
      <c r="S110" s="1083"/>
      <c r="T110" s="1083"/>
      <c r="U110" s="1495"/>
      <c r="V110" s="1495"/>
    </row>
    <row r="111" spans="4:22">
      <c r="D111" s="5"/>
      <c r="E111" s="5"/>
      <c r="Q111" s="1083"/>
      <c r="R111" s="1083"/>
      <c r="S111" s="1083"/>
      <c r="T111" s="1083"/>
      <c r="U111" s="1495"/>
      <c r="V111" s="1495"/>
    </row>
    <row r="112" spans="4:22">
      <c r="D112" s="5"/>
      <c r="E112" s="5"/>
      <c r="Q112" s="1083"/>
      <c r="R112" s="1083"/>
      <c r="S112" s="1083"/>
      <c r="T112" s="1083"/>
      <c r="U112" s="1495"/>
      <c r="V112" s="1495"/>
    </row>
    <row r="113" spans="4:22">
      <c r="D113" s="5"/>
      <c r="E113" s="5"/>
      <c r="Q113" s="1083"/>
      <c r="R113" s="1083"/>
      <c r="S113" s="1083"/>
      <c r="T113" s="1083"/>
      <c r="U113" s="1495"/>
      <c r="V113" s="1495"/>
    </row>
    <row r="114" spans="4:22">
      <c r="D114" s="5"/>
      <c r="E114" s="5"/>
      <c r="Q114" s="1083"/>
      <c r="R114" s="1083"/>
      <c r="S114" s="1083"/>
      <c r="T114" s="1083"/>
      <c r="U114" s="1495"/>
      <c r="V114" s="1495"/>
    </row>
    <row r="115" spans="4:22">
      <c r="D115" s="5"/>
      <c r="E115" s="5"/>
      <c r="Q115" s="1083"/>
      <c r="R115" s="1083"/>
      <c r="S115" s="1083"/>
      <c r="T115" s="1083"/>
      <c r="U115" s="1495"/>
      <c r="V115" s="1495"/>
    </row>
    <row r="116" spans="4:22">
      <c r="D116" s="5"/>
      <c r="E116" s="5"/>
      <c r="Q116" s="38"/>
      <c r="R116" s="38"/>
      <c r="S116" s="38"/>
      <c r="T116" s="38"/>
      <c r="U116" s="124"/>
      <c r="V116" s="124"/>
    </row>
    <row r="117" spans="4:22">
      <c r="D117" s="5"/>
      <c r="E117" s="5"/>
      <c r="Q117" s="1083"/>
      <c r="R117" s="1083"/>
      <c r="S117" s="1083"/>
      <c r="T117" s="1083"/>
      <c r="U117" s="1495"/>
      <c r="V117" s="1495"/>
    </row>
    <row r="118" spans="4:22">
      <c r="D118" s="5"/>
      <c r="E118" s="5"/>
      <c r="Q118" s="1083"/>
      <c r="R118" s="1083"/>
      <c r="S118" s="1083"/>
      <c r="T118" s="1083"/>
      <c r="U118" s="1495"/>
      <c r="V118" s="1495"/>
    </row>
    <row r="119" spans="4:22">
      <c r="D119" s="5"/>
      <c r="E119" s="5"/>
      <c r="Q119" s="1083"/>
      <c r="R119" s="1083"/>
      <c r="S119" s="1083"/>
      <c r="T119" s="1083"/>
      <c r="U119" s="1495"/>
      <c r="V119" s="1495"/>
    </row>
    <row r="120" spans="4:22">
      <c r="D120" s="5"/>
      <c r="E120" s="5"/>
      <c r="Q120" s="1083"/>
      <c r="R120" s="1083"/>
      <c r="S120" s="1083"/>
      <c r="T120" s="1083"/>
      <c r="U120" s="1495"/>
      <c r="V120" s="1495"/>
    </row>
    <row r="121" spans="4:22">
      <c r="D121" s="5"/>
      <c r="E121" s="5"/>
      <c r="Q121" s="1083"/>
      <c r="R121" s="1083"/>
      <c r="S121" s="1083"/>
      <c r="T121" s="1083"/>
      <c r="U121" s="1495"/>
      <c r="V121" s="1495"/>
    </row>
    <row r="122" spans="4:22">
      <c r="D122" s="5"/>
      <c r="E122" s="5"/>
      <c r="Q122" s="1083"/>
      <c r="R122" s="1083"/>
      <c r="S122" s="1083"/>
      <c r="T122" s="1083"/>
      <c r="U122" s="1495"/>
      <c r="V122" s="1495"/>
    </row>
    <row r="123" spans="4:22">
      <c r="D123" s="5"/>
      <c r="E123" s="5"/>
      <c r="Q123" s="1083"/>
      <c r="R123" s="1083"/>
      <c r="S123" s="1083"/>
      <c r="T123" s="1083"/>
      <c r="U123" s="1495"/>
      <c r="V123" s="1495"/>
    </row>
    <row r="124" spans="4:22">
      <c r="D124" s="5"/>
      <c r="E124" s="5"/>
      <c r="Q124" s="62"/>
      <c r="R124" s="62"/>
      <c r="S124" s="62"/>
      <c r="T124" s="62"/>
      <c r="U124" s="61"/>
      <c r="V124" s="61"/>
    </row>
    <row r="125" spans="4:22">
      <c r="D125" s="5"/>
      <c r="E125" s="5"/>
      <c r="Q125" s="14"/>
      <c r="R125" s="14"/>
      <c r="S125" s="14"/>
      <c r="T125" s="14"/>
      <c r="U125" s="14"/>
      <c r="V125" s="14"/>
    </row>
    <row r="126" spans="4:22">
      <c r="D126" s="5"/>
      <c r="E126" s="5"/>
      <c r="Q126" s="1"/>
      <c r="R126" s="1"/>
      <c r="S126" s="1"/>
      <c r="T126" s="1"/>
      <c r="U126" s="1"/>
      <c r="V126" s="1"/>
    </row>
    <row r="127" spans="4:22">
      <c r="D127" s="5"/>
      <c r="E127" s="5"/>
    </row>
    <row r="128" spans="4:22">
      <c r="D128" s="5"/>
      <c r="E128" s="5"/>
    </row>
    <row r="129" spans="4:22">
      <c r="D129" s="5"/>
      <c r="E129" s="5"/>
    </row>
    <row r="130" spans="4:22">
      <c r="D130" s="5"/>
      <c r="E130" s="5"/>
    </row>
    <row r="131" spans="4:22">
      <c r="D131" s="5"/>
      <c r="E131" s="5"/>
    </row>
    <row r="132" spans="4:22">
      <c r="D132" s="5"/>
      <c r="E132" s="5"/>
    </row>
    <row r="133" spans="4:22">
      <c r="D133" s="5"/>
      <c r="E133" s="5"/>
    </row>
    <row r="134" spans="4:22">
      <c r="D134" s="5"/>
      <c r="E134" s="5"/>
      <c r="Q134" s="1"/>
      <c r="R134" s="1"/>
      <c r="S134" s="1"/>
      <c r="T134" s="1"/>
      <c r="U134" s="1"/>
      <c r="V134" s="1"/>
    </row>
    <row r="135" spans="4:22">
      <c r="D135" s="5"/>
      <c r="E135" s="5"/>
      <c r="Q135" s="52"/>
      <c r="R135" s="52"/>
      <c r="S135" s="52"/>
      <c r="T135" s="52"/>
      <c r="U135" s="52"/>
      <c r="V135" s="52"/>
    </row>
    <row r="136" spans="4:22">
      <c r="D136" s="5"/>
      <c r="E136" s="5"/>
      <c r="Q136" s="55"/>
      <c r="R136" s="55"/>
      <c r="S136" s="55"/>
      <c r="T136" s="55"/>
      <c r="U136" s="55"/>
      <c r="V136" s="55"/>
    </row>
    <row r="137" spans="4:22">
      <c r="D137" s="5"/>
      <c r="E137" s="5"/>
      <c r="Q137" s="58"/>
      <c r="R137" s="58"/>
      <c r="S137" s="58"/>
      <c r="T137" s="58"/>
      <c r="U137" s="58"/>
      <c r="V137" s="58"/>
    </row>
    <row r="138" spans="4:22">
      <c r="D138" s="5"/>
      <c r="E138" s="5"/>
      <c r="Q138" s="58"/>
      <c r="R138" s="58"/>
      <c r="S138" s="58"/>
      <c r="T138" s="58"/>
      <c r="U138" s="58"/>
      <c r="V138" s="58"/>
    </row>
    <row r="139" spans="4:22">
      <c r="D139" s="5"/>
      <c r="E139" s="5"/>
      <c r="Q139" s="52"/>
      <c r="R139" s="52"/>
      <c r="S139" s="52"/>
      <c r="T139" s="52"/>
      <c r="U139" s="52"/>
      <c r="V139" s="52"/>
    </row>
    <row r="140" spans="4:22">
      <c r="D140" s="5"/>
      <c r="E140" s="5"/>
      <c r="Q140" s="52"/>
      <c r="R140" s="52"/>
      <c r="S140" s="52"/>
      <c r="T140" s="52"/>
      <c r="U140" s="52"/>
      <c r="V140" s="52"/>
    </row>
    <row r="141" spans="4:22">
      <c r="D141" s="5"/>
      <c r="E141" s="5"/>
      <c r="Q141" s="52"/>
      <c r="R141" s="52"/>
      <c r="S141" s="52"/>
      <c r="T141" s="52"/>
      <c r="U141" s="52"/>
      <c r="V141" s="52"/>
    </row>
    <row r="142" spans="4:22">
      <c r="D142" s="5"/>
      <c r="E142" s="5"/>
      <c r="Q142" s="52"/>
      <c r="R142" s="52"/>
      <c r="S142" s="52"/>
      <c r="T142" s="52"/>
      <c r="U142" s="52"/>
      <c r="V142" s="52"/>
    </row>
    <row r="143" spans="4:22">
      <c r="D143" s="5"/>
      <c r="E143" s="5"/>
      <c r="Q143" s="52"/>
      <c r="R143" s="52"/>
      <c r="S143" s="52"/>
      <c r="T143" s="52"/>
      <c r="U143" s="52"/>
      <c r="V143" s="52"/>
    </row>
    <row r="144" spans="4:22">
      <c r="D144" s="5"/>
      <c r="E144" s="5"/>
      <c r="Q144" s="52"/>
      <c r="R144" s="52"/>
      <c r="S144" s="52"/>
      <c r="T144" s="52"/>
      <c r="U144" s="52"/>
      <c r="V144" s="52"/>
    </row>
    <row r="145" spans="4:22">
      <c r="D145" s="5"/>
      <c r="E145" s="5"/>
      <c r="Q145" s="52"/>
      <c r="R145" s="52"/>
      <c r="S145" s="52"/>
      <c r="T145" s="52"/>
      <c r="U145" s="52"/>
      <c r="V145" s="52"/>
    </row>
    <row r="146" spans="4:22">
      <c r="D146" s="5"/>
      <c r="E146" s="5"/>
      <c r="Q146" s="52"/>
      <c r="R146" s="52"/>
      <c r="S146" s="52"/>
      <c r="T146" s="52"/>
      <c r="U146" s="52"/>
      <c r="V146" s="52"/>
    </row>
    <row r="147" spans="4:22">
      <c r="D147" s="5"/>
      <c r="E147" s="5"/>
      <c r="Q147" s="52"/>
      <c r="R147" s="52"/>
      <c r="S147" s="52"/>
      <c r="T147" s="52"/>
      <c r="U147" s="52"/>
      <c r="V147" s="52"/>
    </row>
    <row r="148" spans="4:22">
      <c r="D148" s="5"/>
      <c r="E148" s="5"/>
      <c r="Q148" s="52"/>
      <c r="R148" s="52"/>
      <c r="S148" s="52"/>
      <c r="T148" s="52"/>
      <c r="U148" s="52"/>
      <c r="V148" s="52"/>
    </row>
    <row r="149" spans="4:22">
      <c r="D149" s="5"/>
      <c r="E149" s="5"/>
      <c r="Q149" s="52"/>
      <c r="R149" s="52"/>
      <c r="S149" s="52"/>
      <c r="T149" s="52"/>
      <c r="U149" s="52"/>
      <c r="V149" s="52"/>
    </row>
    <row r="150" spans="4:22">
      <c r="D150" s="5"/>
      <c r="E150" s="5"/>
      <c r="Q150" s="52"/>
      <c r="R150" s="52"/>
      <c r="S150" s="52"/>
      <c r="T150" s="52"/>
      <c r="U150" s="52"/>
      <c r="V150" s="52"/>
    </row>
    <row r="151" spans="4:22">
      <c r="D151" s="5"/>
      <c r="E151" s="5"/>
      <c r="Q151" s="52"/>
      <c r="R151" s="52"/>
      <c r="S151" s="52"/>
      <c r="T151" s="52"/>
      <c r="U151" s="52"/>
      <c r="V151" s="52"/>
    </row>
    <row r="152" spans="4:22">
      <c r="D152" s="5"/>
      <c r="E152" s="5"/>
      <c r="Q152" s="52"/>
      <c r="R152" s="52"/>
      <c r="S152" s="52"/>
      <c r="T152" s="52"/>
      <c r="U152" s="52"/>
      <c r="V152" s="52"/>
    </row>
    <row r="153" spans="4:22">
      <c r="D153" s="5"/>
      <c r="E153" s="5"/>
      <c r="Q153" s="52"/>
      <c r="R153" s="52"/>
      <c r="S153" s="52"/>
      <c r="T153" s="52"/>
      <c r="U153" s="52"/>
      <c r="V153" s="52"/>
    </row>
    <row r="154" spans="4:22">
      <c r="D154" s="5"/>
      <c r="E154" s="5"/>
      <c r="Q154" s="52"/>
      <c r="R154" s="52"/>
      <c r="S154" s="52"/>
      <c r="T154" s="52"/>
      <c r="U154" s="52"/>
      <c r="V154" s="52"/>
    </row>
    <row r="155" spans="4:22">
      <c r="D155" s="5"/>
      <c r="E155" s="5"/>
      <c r="Q155" s="52"/>
      <c r="R155" s="52"/>
      <c r="S155" s="52"/>
      <c r="T155" s="52"/>
      <c r="U155" s="52"/>
      <c r="V155" s="52"/>
    </row>
    <row r="156" spans="4:22">
      <c r="D156" s="5"/>
      <c r="E156" s="5"/>
    </row>
    <row r="157" spans="4:22">
      <c r="D157" s="5"/>
      <c r="E157" s="5"/>
    </row>
    <row r="158" spans="4:22">
      <c r="D158" s="5"/>
      <c r="E158" s="5"/>
    </row>
    <row r="159" spans="4:22">
      <c r="D159" s="5"/>
      <c r="E159" s="5"/>
    </row>
    <row r="160" spans="4:22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17"/>
    </row>
    <row r="195" spans="4:5">
      <c r="D195" s="5"/>
      <c r="E195" s="17"/>
    </row>
    <row r="196" spans="4:5">
      <c r="D196" s="5"/>
      <c r="E196" s="17"/>
    </row>
    <row r="197" spans="4:5">
      <c r="D197" s="5"/>
      <c r="E197" s="17"/>
    </row>
    <row r="198" spans="4:5">
      <c r="D198" s="5"/>
      <c r="E198" s="17"/>
    </row>
    <row r="199" spans="4:5">
      <c r="D199" s="5"/>
      <c r="E199" s="17"/>
    </row>
    <row r="200" spans="4:5">
      <c r="D200" s="5"/>
      <c r="E200" s="17"/>
    </row>
    <row r="201" spans="4:5">
      <c r="D201" s="5"/>
      <c r="E201" s="17"/>
    </row>
    <row r="202" spans="4:5" ht="15" customHeight="1"/>
    <row r="203" spans="4:5" ht="15" customHeight="1"/>
    <row r="204" spans="4:5" ht="15" customHeight="1"/>
    <row r="205" spans="4:5" ht="15" customHeight="1"/>
    <row r="206" spans="4:5" ht="15" customHeight="1"/>
    <row r="207" spans="4:5" ht="15" customHeight="1"/>
    <row r="208" spans="4:5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</sheetData>
  <mergeCells count="235">
    <mergeCell ref="I23:I29"/>
    <mergeCell ref="J23:J29"/>
    <mergeCell ref="K23:K29"/>
    <mergeCell ref="L23:L29"/>
    <mergeCell ref="M23:M29"/>
    <mergeCell ref="N23:N29"/>
    <mergeCell ref="AF23:AF29"/>
    <mergeCell ref="P23:P29"/>
    <mergeCell ref="W23:W29"/>
    <mergeCell ref="Z23:Z29"/>
    <mergeCell ref="AA23:AA29"/>
    <mergeCell ref="AC23:AC29"/>
    <mergeCell ref="AD23:AD29"/>
    <mergeCell ref="Q23:Q29"/>
    <mergeCell ref="R23:R29"/>
    <mergeCell ref="S23:S29"/>
    <mergeCell ref="T23:T29"/>
    <mergeCell ref="U23:U29"/>
    <mergeCell ref="V23:V29"/>
    <mergeCell ref="Y23:Y29"/>
    <mergeCell ref="A4:I4"/>
    <mergeCell ref="A5:A6"/>
    <mergeCell ref="B5:D6"/>
    <mergeCell ref="E5:E6"/>
    <mergeCell ref="F5:G5"/>
    <mergeCell ref="I5:I6"/>
    <mergeCell ref="AD5:AF5"/>
    <mergeCell ref="T7:T13"/>
    <mergeCell ref="U7:U13"/>
    <mergeCell ref="V7:V13"/>
    <mergeCell ref="Y7:Y13"/>
    <mergeCell ref="AA5:AC5"/>
    <mergeCell ref="AG5:AG6"/>
    <mergeCell ref="I7:I13"/>
    <mergeCell ref="J7:J13"/>
    <mergeCell ref="K7:K13"/>
    <mergeCell ref="L7:L13"/>
    <mergeCell ref="M7:M13"/>
    <mergeCell ref="J5:L6"/>
    <mergeCell ref="M5:N5"/>
    <mergeCell ref="P5:P6"/>
    <mergeCell ref="Q5:Q6"/>
    <mergeCell ref="R5:T6"/>
    <mergeCell ref="U5:V5"/>
    <mergeCell ref="AD7:AD13"/>
    <mergeCell ref="AF7:AF13"/>
    <mergeCell ref="N7:N13"/>
    <mergeCell ref="P7:P13"/>
    <mergeCell ref="W7:W13"/>
    <mergeCell ref="Z7:Z13"/>
    <mergeCell ref="AA7:AA13"/>
    <mergeCell ref="AC7:AC13"/>
    <mergeCell ref="Q7:Q13"/>
    <mergeCell ref="R7:R13"/>
    <mergeCell ref="S7:S13"/>
    <mergeCell ref="W5:Z5"/>
    <mergeCell ref="AG15:AG21"/>
    <mergeCell ref="I15:I21"/>
    <mergeCell ref="J15:J21"/>
    <mergeCell ref="K15:K21"/>
    <mergeCell ref="L15:L21"/>
    <mergeCell ref="M15:M21"/>
    <mergeCell ref="N15:N21"/>
    <mergeCell ref="P15:P21"/>
    <mergeCell ref="W15:W21"/>
    <mergeCell ref="Z15:Z21"/>
    <mergeCell ref="AA15:AA21"/>
    <mergeCell ref="AC15:AC21"/>
    <mergeCell ref="Q15:Q21"/>
    <mergeCell ref="R15:R21"/>
    <mergeCell ref="S15:S21"/>
    <mergeCell ref="T15:T21"/>
    <mergeCell ref="U15:U21"/>
    <mergeCell ref="V15:V21"/>
    <mergeCell ref="Y15:Y21"/>
    <mergeCell ref="AD15:AD21"/>
    <mergeCell ref="AF15:AF21"/>
    <mergeCell ref="AF31:AF37"/>
    <mergeCell ref="I31:I37"/>
    <mergeCell ref="J31:J37"/>
    <mergeCell ref="K31:K37"/>
    <mergeCell ref="L31:L37"/>
    <mergeCell ref="M31:M37"/>
    <mergeCell ref="N31:N37"/>
    <mergeCell ref="P31:P37"/>
    <mergeCell ref="W31:W37"/>
    <mergeCell ref="Z31:Z37"/>
    <mergeCell ref="I39:I45"/>
    <mergeCell ref="J39:J45"/>
    <mergeCell ref="K39:K45"/>
    <mergeCell ref="L39:L45"/>
    <mergeCell ref="M39:M45"/>
    <mergeCell ref="N39:N45"/>
    <mergeCell ref="AA31:AA37"/>
    <mergeCell ref="AC31:AC37"/>
    <mergeCell ref="AD31:AD37"/>
    <mergeCell ref="Q31:Q37"/>
    <mergeCell ref="R31:R37"/>
    <mergeCell ref="S31:S37"/>
    <mergeCell ref="T31:T37"/>
    <mergeCell ref="U31:U37"/>
    <mergeCell ref="V31:V37"/>
    <mergeCell ref="Y31:Y37"/>
    <mergeCell ref="AF55:AF61"/>
    <mergeCell ref="AC55:AC61"/>
    <mergeCell ref="AD55:AD61"/>
    <mergeCell ref="AF39:AF45"/>
    <mergeCell ref="P39:P45"/>
    <mergeCell ref="W39:W45"/>
    <mergeCell ref="Z39:Z45"/>
    <mergeCell ref="AA39:AA45"/>
    <mergeCell ref="AC39:AC45"/>
    <mergeCell ref="AD39:AD45"/>
    <mergeCell ref="Q39:Q45"/>
    <mergeCell ref="R39:R45"/>
    <mergeCell ref="S39:S45"/>
    <mergeCell ref="T39:T45"/>
    <mergeCell ref="U39:U45"/>
    <mergeCell ref="V39:V45"/>
    <mergeCell ref="Y39:Y45"/>
    <mergeCell ref="AF47:AF53"/>
    <mergeCell ref="AA47:AA53"/>
    <mergeCell ref="AC47:AC53"/>
    <mergeCell ref="AD47:AD53"/>
    <mergeCell ref="P55:P61"/>
    <mergeCell ref="W55:W61"/>
    <mergeCell ref="Z55:Z61"/>
    <mergeCell ref="W47:W53"/>
    <mergeCell ref="Z47:Z53"/>
    <mergeCell ref="Q47:Q53"/>
    <mergeCell ref="R47:R53"/>
    <mergeCell ref="S47:S53"/>
    <mergeCell ref="T47:T53"/>
    <mergeCell ref="U47:U53"/>
    <mergeCell ref="V47:V53"/>
    <mergeCell ref="Y47:Y53"/>
    <mergeCell ref="I47:I53"/>
    <mergeCell ref="J47:J53"/>
    <mergeCell ref="K47:K53"/>
    <mergeCell ref="L47:L53"/>
    <mergeCell ref="M47:M53"/>
    <mergeCell ref="N47:N53"/>
    <mergeCell ref="P47:P53"/>
    <mergeCell ref="I71:I77"/>
    <mergeCell ref="M71:M77"/>
    <mergeCell ref="K63:K69"/>
    <mergeCell ref="L63:L69"/>
    <mergeCell ref="M63:M69"/>
    <mergeCell ref="N63:N69"/>
    <mergeCell ref="A83:F83"/>
    <mergeCell ref="J71:J77"/>
    <mergeCell ref="K71:K77"/>
    <mergeCell ref="L71:L77"/>
    <mergeCell ref="U71:U77"/>
    <mergeCell ref="Z63:Z69"/>
    <mergeCell ref="Y63:Y69"/>
    <mergeCell ref="Y71:Y77"/>
    <mergeCell ref="T85:T91"/>
    <mergeCell ref="S85:S91"/>
    <mergeCell ref="V85:V91"/>
    <mergeCell ref="U63:U69"/>
    <mergeCell ref="V63:V69"/>
    <mergeCell ref="W63:W69"/>
    <mergeCell ref="A84:F84"/>
    <mergeCell ref="AC63:AC69"/>
    <mergeCell ref="AD63:AD69"/>
    <mergeCell ref="A80:F80"/>
    <mergeCell ref="G80:AG80"/>
    <mergeCell ref="A81:F81"/>
    <mergeCell ref="G81:AG81"/>
    <mergeCell ref="A82:F82"/>
    <mergeCell ref="G82:AG82"/>
    <mergeCell ref="AF71:AF77"/>
    <mergeCell ref="P71:P77"/>
    <mergeCell ref="W71:W77"/>
    <mergeCell ref="Z71:Z77"/>
    <mergeCell ref="AA71:AA77"/>
    <mergeCell ref="AC71:AC77"/>
    <mergeCell ref="AD71:AD77"/>
    <mergeCell ref="Q71:Q77"/>
    <mergeCell ref="R71:R77"/>
    <mergeCell ref="AF63:AF69"/>
    <mergeCell ref="I63:I69"/>
    <mergeCell ref="J63:J69"/>
    <mergeCell ref="Q63:Q69"/>
    <mergeCell ref="R63:R69"/>
    <mergeCell ref="S63:S69"/>
    <mergeCell ref="T63:T69"/>
    <mergeCell ref="AA63:AA69"/>
    <mergeCell ref="N71:N77"/>
    <mergeCell ref="U85:U91"/>
    <mergeCell ref="P63:P69"/>
    <mergeCell ref="I55:I61"/>
    <mergeCell ref="AA55:AA61"/>
    <mergeCell ref="Y55:Y61"/>
    <mergeCell ref="J55:J61"/>
    <mergeCell ref="K55:K61"/>
    <mergeCell ref="L55:L61"/>
    <mergeCell ref="M55:M61"/>
    <mergeCell ref="N55:N61"/>
    <mergeCell ref="Q55:Q61"/>
    <mergeCell ref="R55:R61"/>
    <mergeCell ref="S55:S61"/>
    <mergeCell ref="T55:T61"/>
    <mergeCell ref="U55:U61"/>
    <mergeCell ref="V55:V61"/>
    <mergeCell ref="V71:V77"/>
    <mergeCell ref="S71:S77"/>
    <mergeCell ref="T71:T77"/>
    <mergeCell ref="Q85:Q91"/>
    <mergeCell ref="R85:R91"/>
    <mergeCell ref="Q117:Q123"/>
    <mergeCell ref="R117:R123"/>
    <mergeCell ref="S117:S123"/>
    <mergeCell ref="T117:T123"/>
    <mergeCell ref="U117:U123"/>
    <mergeCell ref="V117:V123"/>
    <mergeCell ref="Q109:Q115"/>
    <mergeCell ref="R109:R115"/>
    <mergeCell ref="S109:S115"/>
    <mergeCell ref="T109:T115"/>
    <mergeCell ref="U109:U115"/>
    <mergeCell ref="V109:V115"/>
    <mergeCell ref="Q101:Q107"/>
    <mergeCell ref="R101:R107"/>
    <mergeCell ref="S101:S107"/>
    <mergeCell ref="T101:T107"/>
    <mergeCell ref="U101:U107"/>
    <mergeCell ref="V101:V107"/>
    <mergeCell ref="Q93:Q99"/>
    <mergeCell ref="R93:R99"/>
    <mergeCell ref="S93:S99"/>
    <mergeCell ref="T93:T99"/>
    <mergeCell ref="U93:U99"/>
    <mergeCell ref="V93:V99"/>
  </mergeCells>
  <hyperlinks>
    <hyperlink ref="A93" r:id="rId1" xr:uid="{86933BFC-5847-40B5-B96E-C02C51C6844D}"/>
    <hyperlink ref="A90" r:id="rId2" xr:uid="{37142423-11D4-424A-BE00-1C1A0992BF91}"/>
    <hyperlink ref="H93" r:id="rId3" xr:uid="{5CCDABF1-D40F-41EE-85D3-7A81286E7A62}"/>
    <hyperlink ref="H90" r:id="rId4" xr:uid="{0A94E859-16B0-4617-9EBA-9AC176518588}"/>
  </hyperlinks>
  <pageMargins left="0.7" right="0.7" top="0.75" bottom="0.75" header="0.3" footer="0.3"/>
  <drawing r:id="rId5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249A9-7CE2-4B7F-88DA-D8F609186321}">
  <dimension ref="A1:BL203"/>
  <sheetViews>
    <sheetView topLeftCell="A64" workbookViewId="0">
      <selection activeCell="B69" sqref="B69"/>
    </sheetView>
  </sheetViews>
  <sheetFormatPr defaultRowHeight="15"/>
  <cols>
    <col min="1" max="1" width="52.28515625" customWidth="1"/>
    <col min="9" max="9" width="33.7109375" customWidth="1"/>
    <col min="15" max="15" width="18" customWidth="1"/>
    <col min="16" max="16" width="14.7109375" customWidth="1"/>
    <col min="17" max="17" width="18.85546875" customWidth="1"/>
    <col min="18" max="18" width="17.7109375" hidden="1" customWidth="1"/>
    <col min="19" max="20" width="13.85546875" customWidth="1"/>
    <col min="21" max="21" width="15.5703125" hidden="1" customWidth="1"/>
    <col min="22" max="22" width="70.28515625" customWidth="1"/>
  </cols>
  <sheetData>
    <row r="1" spans="1:64" ht="24.75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</row>
    <row r="2" spans="1:64" ht="15" customHeight="1">
      <c r="A2" s="4" t="s">
        <v>148</v>
      </c>
      <c r="B2" s="3" t="s">
        <v>131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  <c r="X2" s="2"/>
      <c r="Y2" s="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</row>
    <row r="3" spans="1:64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</row>
    <row r="4" spans="1:64" ht="25.5" customHeight="1">
      <c r="A4" s="1122" t="s">
        <v>893</v>
      </c>
      <c r="B4" s="1123"/>
      <c r="C4" s="1123"/>
      <c r="D4" s="1123"/>
      <c r="E4" s="1123"/>
      <c r="F4" s="1123"/>
      <c r="G4" s="1124"/>
      <c r="H4" s="1124"/>
      <c r="I4" s="1124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8"/>
      <c r="W4" s="2"/>
      <c r="X4" s="2"/>
      <c r="Y4" s="2"/>
    </row>
    <row r="5" spans="1:64" ht="31.5" customHeight="1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339</v>
      </c>
      <c r="J5" s="1139" t="s">
        <v>152</v>
      </c>
      <c r="K5" s="1129"/>
      <c r="L5" s="1129"/>
      <c r="M5" s="1588" t="s">
        <v>154</v>
      </c>
      <c r="N5" s="1712"/>
      <c r="O5" s="1718" t="s">
        <v>156</v>
      </c>
      <c r="P5" s="1144"/>
      <c r="Q5" s="1144"/>
      <c r="R5" s="1144"/>
      <c r="S5" s="1144"/>
      <c r="T5" s="1144"/>
      <c r="U5" s="1145"/>
      <c r="V5" s="1714" t="s">
        <v>157</v>
      </c>
      <c r="W5" s="18"/>
      <c r="X5" s="18"/>
      <c r="Y5" s="18"/>
    </row>
    <row r="6" spans="1:64" ht="24.75">
      <c r="A6" s="1811"/>
      <c r="B6" s="2025"/>
      <c r="C6" s="2026"/>
      <c r="D6" s="2027"/>
      <c r="E6" s="1138"/>
      <c r="F6" s="51" t="s">
        <v>158</v>
      </c>
      <c r="G6" s="51" t="s">
        <v>159</v>
      </c>
      <c r="H6" s="51" t="s">
        <v>158</v>
      </c>
      <c r="I6" s="2028"/>
      <c r="J6" s="2029"/>
      <c r="K6" s="2030"/>
      <c r="L6" s="2030"/>
      <c r="M6" s="235" t="s">
        <v>158</v>
      </c>
      <c r="N6" s="235" t="s">
        <v>159</v>
      </c>
      <c r="O6" s="235" t="s">
        <v>817</v>
      </c>
      <c r="P6" s="677" t="s">
        <v>821</v>
      </c>
      <c r="Q6" s="678" t="s">
        <v>818</v>
      </c>
      <c r="R6" s="793" t="s">
        <v>819</v>
      </c>
      <c r="S6" s="678" t="s">
        <v>894</v>
      </c>
      <c r="T6" s="678" t="s">
        <v>895</v>
      </c>
      <c r="U6" s="793" t="s">
        <v>896</v>
      </c>
      <c r="V6" s="2018"/>
      <c r="W6" s="2"/>
      <c r="X6" s="2"/>
      <c r="Y6" s="2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</row>
    <row r="7" spans="1:64" ht="15.75">
      <c r="A7" s="447" t="s">
        <v>188</v>
      </c>
      <c r="B7" s="282" t="s">
        <v>168</v>
      </c>
      <c r="C7" s="282">
        <v>440</v>
      </c>
      <c r="D7" s="282" t="s">
        <v>169</v>
      </c>
      <c r="E7" s="71" t="s">
        <v>170</v>
      </c>
      <c r="F7" s="70">
        <v>45564</v>
      </c>
      <c r="G7" s="71">
        <f t="shared" ref="G7:G13" si="0">F7+1</f>
        <v>45565</v>
      </c>
      <c r="H7" s="70">
        <f>F7+4</f>
        <v>45568</v>
      </c>
      <c r="I7" s="1496" t="s">
        <v>897</v>
      </c>
      <c r="J7" s="2019" t="s">
        <v>898</v>
      </c>
      <c r="K7" s="2007">
        <v>439</v>
      </c>
      <c r="L7" s="2007" t="s">
        <v>179</v>
      </c>
      <c r="M7" s="1895">
        <v>45575</v>
      </c>
      <c r="N7" s="1895">
        <f>M7+2</f>
        <v>45577</v>
      </c>
      <c r="O7" s="1895">
        <f>SUM(N7+32)</f>
        <v>45609</v>
      </c>
      <c r="P7" s="1895">
        <f>SUM(O7+8)</f>
        <v>45617</v>
      </c>
      <c r="Q7" s="1895">
        <f>SUM(P7+2)</f>
        <v>45619</v>
      </c>
      <c r="R7" s="1604">
        <f>SUM(Q7+3)</f>
        <v>45622</v>
      </c>
      <c r="S7" s="1895">
        <f>SUM(R7+1)</f>
        <v>45623</v>
      </c>
      <c r="T7" s="1604">
        <f>SUM(R7+4)</f>
        <v>45626</v>
      </c>
      <c r="U7" s="1895">
        <f>SUM(S7+4)</f>
        <v>45627</v>
      </c>
      <c r="V7" s="266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</row>
    <row r="8" spans="1:64" ht="17.25" customHeight="1">
      <c r="A8" s="448" t="s">
        <v>601</v>
      </c>
      <c r="B8" s="393" t="s">
        <v>168</v>
      </c>
      <c r="C8" s="393">
        <v>440</v>
      </c>
      <c r="D8" s="393" t="s">
        <v>169</v>
      </c>
      <c r="E8" s="77" t="s">
        <v>176</v>
      </c>
      <c r="F8" s="437">
        <v>45567</v>
      </c>
      <c r="G8" s="79">
        <f t="shared" si="0"/>
        <v>45568</v>
      </c>
      <c r="H8" s="78">
        <f>F8+1</f>
        <v>45568</v>
      </c>
      <c r="I8" s="1497"/>
      <c r="J8" s="2020"/>
      <c r="K8" s="2008"/>
      <c r="L8" s="2008"/>
      <c r="M8" s="1071"/>
      <c r="N8" s="1071"/>
      <c r="O8" s="1071"/>
      <c r="P8" s="1071"/>
      <c r="Q8" s="1071"/>
      <c r="R8" s="1376"/>
      <c r="S8" s="1071"/>
      <c r="T8" s="1376"/>
      <c r="U8" s="1071"/>
      <c r="V8" s="267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</row>
    <row r="9" spans="1:64" ht="18.75">
      <c r="A9" s="449" t="s">
        <v>177</v>
      </c>
      <c r="B9" s="439" t="s">
        <v>178</v>
      </c>
      <c r="C9" s="439">
        <v>437</v>
      </c>
      <c r="D9" s="439" t="s">
        <v>179</v>
      </c>
      <c r="E9" s="409" t="s">
        <v>180</v>
      </c>
      <c r="F9" s="410">
        <v>45564</v>
      </c>
      <c r="G9" s="90">
        <f t="shared" si="0"/>
        <v>45565</v>
      </c>
      <c r="H9" s="89">
        <f>F9+4</f>
        <v>45568</v>
      </c>
      <c r="I9" s="1497"/>
      <c r="J9" s="2020"/>
      <c r="K9" s="2008"/>
      <c r="L9" s="2008"/>
      <c r="M9" s="1071"/>
      <c r="N9" s="1071"/>
      <c r="O9" s="1071"/>
      <c r="P9" s="1071"/>
      <c r="Q9" s="1071"/>
      <c r="R9" s="1376"/>
      <c r="S9" s="1071"/>
      <c r="T9" s="1376"/>
      <c r="U9" s="1071"/>
      <c r="V9" s="290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</row>
    <row r="10" spans="1:64">
      <c r="A10" s="494" t="s">
        <v>772</v>
      </c>
      <c r="B10" s="439" t="s">
        <v>182</v>
      </c>
      <c r="C10" s="439">
        <v>438</v>
      </c>
      <c r="D10" s="439" t="s">
        <v>179</v>
      </c>
      <c r="E10" s="88" t="s">
        <v>180</v>
      </c>
      <c r="F10" s="89">
        <v>45565</v>
      </c>
      <c r="G10" s="90">
        <f t="shared" si="0"/>
        <v>45566</v>
      </c>
      <c r="H10" s="89">
        <f>F10+2</f>
        <v>45567</v>
      </c>
      <c r="I10" s="1497"/>
      <c r="J10" s="2020"/>
      <c r="K10" s="2008"/>
      <c r="L10" s="2008"/>
      <c r="M10" s="1071"/>
      <c r="N10" s="1071"/>
      <c r="O10" s="1071"/>
      <c r="P10" s="1071"/>
      <c r="Q10" s="1071"/>
      <c r="R10" s="1376"/>
      <c r="S10" s="1071"/>
      <c r="T10" s="1376"/>
      <c r="U10" s="1071"/>
      <c r="V10" s="391" t="s">
        <v>899</v>
      </c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1:64">
      <c r="A11" s="449" t="s">
        <v>198</v>
      </c>
      <c r="B11" s="439" t="s">
        <v>184</v>
      </c>
      <c r="C11" s="439">
        <v>440</v>
      </c>
      <c r="D11" s="439" t="s">
        <v>169</v>
      </c>
      <c r="E11" s="88" t="s">
        <v>180</v>
      </c>
      <c r="F11" s="89">
        <v>45569</v>
      </c>
      <c r="G11" s="90">
        <f t="shared" si="0"/>
        <v>45570</v>
      </c>
      <c r="H11" s="89">
        <f>F11+2</f>
        <v>45571</v>
      </c>
      <c r="I11" s="1497"/>
      <c r="J11" s="2020"/>
      <c r="K11" s="2008"/>
      <c r="L11" s="2008"/>
      <c r="M11" s="1071"/>
      <c r="N11" s="1071"/>
      <c r="O11" s="1071"/>
      <c r="P11" s="1071"/>
      <c r="Q11" s="1071"/>
      <c r="R11" s="1376"/>
      <c r="S11" s="1071"/>
      <c r="T11" s="1376"/>
      <c r="U11" s="1071"/>
      <c r="V11" s="264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</row>
    <row r="12" spans="1:64">
      <c r="A12" s="450" t="s">
        <v>193</v>
      </c>
      <c r="B12" s="440" t="s">
        <v>186</v>
      </c>
      <c r="C12" s="440">
        <v>440</v>
      </c>
      <c r="D12" s="440" t="s">
        <v>169</v>
      </c>
      <c r="E12" s="95" t="s">
        <v>187</v>
      </c>
      <c r="F12" s="96">
        <v>45565</v>
      </c>
      <c r="G12" s="97">
        <f t="shared" si="0"/>
        <v>45566</v>
      </c>
      <c r="H12" s="96">
        <f>F12+1</f>
        <v>45566</v>
      </c>
      <c r="I12" s="1497"/>
      <c r="J12" s="2020"/>
      <c r="K12" s="2008"/>
      <c r="L12" s="2008"/>
      <c r="M12" s="1071"/>
      <c r="N12" s="1071"/>
      <c r="O12" s="1071"/>
      <c r="P12" s="1071"/>
      <c r="Q12" s="1071"/>
      <c r="R12" s="1376"/>
      <c r="S12" s="1071"/>
      <c r="T12" s="1376"/>
      <c r="U12" s="1071"/>
      <c r="V12" s="264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</row>
    <row r="13" spans="1:64">
      <c r="A13" s="451" t="s">
        <v>177</v>
      </c>
      <c r="B13" s="440" t="s">
        <v>178</v>
      </c>
      <c r="C13" s="440">
        <v>437</v>
      </c>
      <c r="D13" s="440" t="s">
        <v>179</v>
      </c>
      <c r="E13" s="357" t="s">
        <v>187</v>
      </c>
      <c r="F13" s="102">
        <v>45567</v>
      </c>
      <c r="G13" s="103">
        <f t="shared" si="0"/>
        <v>45568</v>
      </c>
      <c r="H13" s="102">
        <f>F13+1</f>
        <v>45568</v>
      </c>
      <c r="I13" s="1498"/>
      <c r="J13" s="2021"/>
      <c r="K13" s="2009"/>
      <c r="L13" s="2009"/>
      <c r="M13" s="1896"/>
      <c r="N13" s="1896"/>
      <c r="O13" s="1896"/>
      <c r="P13" s="1896"/>
      <c r="Q13" s="1896"/>
      <c r="R13" s="1605"/>
      <c r="S13" s="1896"/>
      <c r="T13" s="1605"/>
      <c r="U13" s="1896"/>
      <c r="V13" s="265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>
      <c r="A14" s="62"/>
      <c r="B14" s="360"/>
      <c r="C14" s="360"/>
      <c r="D14" s="361"/>
      <c r="E14" s="40"/>
      <c r="F14" s="39"/>
      <c r="G14" s="39"/>
      <c r="H14" s="39"/>
      <c r="I14" s="63"/>
      <c r="J14" s="63"/>
      <c r="K14" s="63"/>
      <c r="L14" s="63"/>
      <c r="M14" s="64"/>
      <c r="N14" s="64"/>
      <c r="O14" s="64"/>
      <c r="P14" s="64"/>
      <c r="Q14" s="64"/>
      <c r="R14" s="61"/>
      <c r="S14" s="64"/>
      <c r="T14" s="61"/>
      <c r="U14" s="64"/>
      <c r="V14" s="61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>
      <c r="A15" s="447" t="s">
        <v>603</v>
      </c>
      <c r="B15" s="393" t="s">
        <v>168</v>
      </c>
      <c r="C15" s="393">
        <f>C7+1</f>
        <v>441</v>
      </c>
      <c r="D15" s="393" t="s">
        <v>169</v>
      </c>
      <c r="E15" s="69" t="s">
        <v>170</v>
      </c>
      <c r="F15" s="70">
        <f>F7+7</f>
        <v>45571</v>
      </c>
      <c r="G15" s="71">
        <f t="shared" ref="G15:G21" si="1">F15+1</f>
        <v>45572</v>
      </c>
      <c r="H15" s="72">
        <f>F15+4</f>
        <v>45575</v>
      </c>
      <c r="I15" s="1697" t="s">
        <v>900</v>
      </c>
      <c r="J15" s="2022" t="s">
        <v>898</v>
      </c>
      <c r="K15" s="2022">
        <f>K7+1</f>
        <v>440</v>
      </c>
      <c r="L15" s="2022" t="s">
        <v>179</v>
      </c>
      <c r="M15" s="1604">
        <f>SUM(M7,7)</f>
        <v>45582</v>
      </c>
      <c r="N15" s="1604">
        <f>M15+2</f>
        <v>45584</v>
      </c>
      <c r="O15" s="1604">
        <f>SUM(N15+32)</f>
        <v>45616</v>
      </c>
      <c r="P15" s="1604">
        <f>SUM(O15+8)</f>
        <v>45624</v>
      </c>
      <c r="Q15" s="1604">
        <f>SUM(P15+2)</f>
        <v>45626</v>
      </c>
      <c r="R15" s="1604">
        <f>SUM(Q15+3)</f>
        <v>45629</v>
      </c>
      <c r="S15" s="1604">
        <f>SUM(R15+1)</f>
        <v>45630</v>
      </c>
      <c r="T15" s="1604">
        <f>SUM(R15+4)</f>
        <v>45633</v>
      </c>
      <c r="U15" s="1604">
        <f>SUM(S15+4)</f>
        <v>45634</v>
      </c>
      <c r="V15" s="2013" t="s">
        <v>899</v>
      </c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</row>
    <row r="16" spans="1:64">
      <c r="A16" s="448" t="s">
        <v>194</v>
      </c>
      <c r="B16" s="331" t="s">
        <v>168</v>
      </c>
      <c r="C16" s="331">
        <f>C8+1</f>
        <v>441</v>
      </c>
      <c r="D16" s="331" t="s">
        <v>169</v>
      </c>
      <c r="E16" s="77" t="s">
        <v>176</v>
      </c>
      <c r="F16" s="78">
        <f>F8+7</f>
        <v>45574</v>
      </c>
      <c r="G16" s="79">
        <f t="shared" si="1"/>
        <v>45575</v>
      </c>
      <c r="H16" s="80">
        <f>F16+1</f>
        <v>45575</v>
      </c>
      <c r="I16" s="1518"/>
      <c r="J16" s="2023"/>
      <c r="K16" s="2023"/>
      <c r="L16" s="2023"/>
      <c r="M16" s="1376"/>
      <c r="N16" s="1376"/>
      <c r="O16" s="1376"/>
      <c r="P16" s="1376"/>
      <c r="Q16" s="1376"/>
      <c r="R16" s="1376"/>
      <c r="S16" s="1376"/>
      <c r="T16" s="1376"/>
      <c r="U16" s="1376"/>
      <c r="V16" s="2014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</row>
    <row r="17" spans="1:64">
      <c r="A17" s="449" t="s">
        <v>196</v>
      </c>
      <c r="B17" s="439" t="s">
        <v>178</v>
      </c>
      <c r="C17" s="439">
        <f>C9+1</f>
        <v>438</v>
      </c>
      <c r="D17" s="439" t="s">
        <v>179</v>
      </c>
      <c r="E17" s="88" t="s">
        <v>180</v>
      </c>
      <c r="F17" s="89">
        <f>F9+7</f>
        <v>45571</v>
      </c>
      <c r="G17" s="90">
        <f t="shared" si="1"/>
        <v>45572</v>
      </c>
      <c r="H17" s="91">
        <f>F17+4</f>
        <v>45575</v>
      </c>
      <c r="I17" s="1518"/>
      <c r="J17" s="2023"/>
      <c r="K17" s="2023"/>
      <c r="L17" s="2023"/>
      <c r="M17" s="1376"/>
      <c r="N17" s="1376"/>
      <c r="O17" s="1376"/>
      <c r="P17" s="1376"/>
      <c r="Q17" s="1376"/>
      <c r="R17" s="1376"/>
      <c r="S17" s="1376"/>
      <c r="T17" s="1376"/>
      <c r="U17" s="1376"/>
      <c r="V17" s="2014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</row>
    <row r="18" spans="1:64">
      <c r="A18" s="494" t="s">
        <v>774</v>
      </c>
      <c r="B18" s="439" t="s">
        <v>182</v>
      </c>
      <c r="C18" s="439">
        <f>C10+1</f>
        <v>439</v>
      </c>
      <c r="D18" s="439" t="s">
        <v>179</v>
      </c>
      <c r="E18" s="88" t="s">
        <v>180</v>
      </c>
      <c r="F18" s="89">
        <f>F10+7</f>
        <v>45572</v>
      </c>
      <c r="G18" s="90">
        <f t="shared" si="1"/>
        <v>45573</v>
      </c>
      <c r="H18" s="91">
        <f>F18+2</f>
        <v>45574</v>
      </c>
      <c r="I18" s="1518"/>
      <c r="J18" s="2023"/>
      <c r="K18" s="2023"/>
      <c r="L18" s="2023"/>
      <c r="M18" s="1376"/>
      <c r="N18" s="1376"/>
      <c r="O18" s="1376"/>
      <c r="P18" s="1376"/>
      <c r="Q18" s="1376"/>
      <c r="R18" s="1376"/>
      <c r="S18" s="1376"/>
      <c r="T18" s="1376"/>
      <c r="U18" s="1376"/>
      <c r="V18" s="2014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64">
      <c r="A19" s="449" t="s">
        <v>512</v>
      </c>
      <c r="B19" s="439" t="s">
        <v>184</v>
      </c>
      <c r="C19" s="439">
        <f>C11+1</f>
        <v>441</v>
      </c>
      <c r="D19" s="439" t="s">
        <v>169</v>
      </c>
      <c r="E19" s="88" t="s">
        <v>180</v>
      </c>
      <c r="F19" s="89">
        <f>F11+7</f>
        <v>45576</v>
      </c>
      <c r="G19" s="90">
        <f t="shared" si="1"/>
        <v>45577</v>
      </c>
      <c r="H19" s="89">
        <f>F19+2</f>
        <v>45578</v>
      </c>
      <c r="I19" s="1518"/>
      <c r="J19" s="2023"/>
      <c r="K19" s="2023"/>
      <c r="L19" s="2023"/>
      <c r="M19" s="1376"/>
      <c r="N19" s="1376"/>
      <c r="O19" s="1376"/>
      <c r="P19" s="1376"/>
      <c r="Q19" s="1376"/>
      <c r="R19" s="1376"/>
      <c r="S19" s="1376"/>
      <c r="T19" s="1376"/>
      <c r="U19" s="1376"/>
      <c r="V19" s="2014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</row>
    <row r="20" spans="1:64">
      <c r="A20" s="450" t="s">
        <v>199</v>
      </c>
      <c r="B20" s="440" t="s">
        <v>186</v>
      </c>
      <c r="C20" s="440">
        <f>C12+1</f>
        <v>441</v>
      </c>
      <c r="D20" s="440" t="s">
        <v>169</v>
      </c>
      <c r="E20" s="95" t="s">
        <v>187</v>
      </c>
      <c r="F20" s="96">
        <f>F12+7</f>
        <v>45572</v>
      </c>
      <c r="G20" s="97">
        <f t="shared" si="1"/>
        <v>45573</v>
      </c>
      <c r="H20" s="98">
        <f>F20+1</f>
        <v>45573</v>
      </c>
      <c r="I20" s="1518"/>
      <c r="J20" s="2023"/>
      <c r="K20" s="2023"/>
      <c r="L20" s="2023"/>
      <c r="M20" s="1376"/>
      <c r="N20" s="1376"/>
      <c r="O20" s="1376"/>
      <c r="P20" s="1376"/>
      <c r="Q20" s="1376"/>
      <c r="R20" s="1376"/>
      <c r="S20" s="1376"/>
      <c r="T20" s="1376"/>
      <c r="U20" s="1376"/>
      <c r="V20" s="2014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</row>
    <row r="21" spans="1:64">
      <c r="A21" s="451" t="s">
        <v>211</v>
      </c>
      <c r="B21" s="440" t="s">
        <v>184</v>
      </c>
      <c r="C21" s="440">
        <v>440</v>
      </c>
      <c r="D21" s="440" t="s">
        <v>201</v>
      </c>
      <c r="E21" s="357" t="s">
        <v>187</v>
      </c>
      <c r="F21" s="102">
        <f>F13+4</f>
        <v>45571</v>
      </c>
      <c r="G21" s="103">
        <f t="shared" si="1"/>
        <v>45572</v>
      </c>
      <c r="H21" s="281">
        <f>F21+1</f>
        <v>45572</v>
      </c>
      <c r="I21" s="1698"/>
      <c r="J21" s="2024"/>
      <c r="K21" s="2024"/>
      <c r="L21" s="2024"/>
      <c r="M21" s="1605"/>
      <c r="N21" s="1605"/>
      <c r="O21" s="1605"/>
      <c r="P21" s="1605"/>
      <c r="Q21" s="1605"/>
      <c r="R21" s="1605"/>
      <c r="S21" s="1605"/>
      <c r="T21" s="1605"/>
      <c r="U21" s="1605"/>
      <c r="V21" s="2015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</row>
    <row r="22" spans="1:64">
      <c r="A22" s="62"/>
      <c r="B22" s="360"/>
      <c r="C22" s="360"/>
      <c r="D22" s="361"/>
      <c r="E22" s="40"/>
      <c r="F22" s="39"/>
      <c r="G22" s="39"/>
      <c r="H22" s="39"/>
      <c r="I22" s="63"/>
      <c r="J22" s="63"/>
      <c r="K22" s="63"/>
      <c r="L22" s="63"/>
      <c r="M22" s="64"/>
      <c r="N22" s="64"/>
      <c r="O22" s="64"/>
      <c r="P22" s="64"/>
      <c r="Q22" s="64"/>
      <c r="R22" s="61"/>
      <c r="S22" s="64"/>
      <c r="T22" s="61"/>
      <c r="U22" s="64"/>
      <c r="V22" s="61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</row>
    <row r="23" spans="1:64">
      <c r="A23" s="447" t="s">
        <v>202</v>
      </c>
      <c r="B23" s="282" t="s">
        <v>168</v>
      </c>
      <c r="C23" s="282">
        <f>C15+1</f>
        <v>442</v>
      </c>
      <c r="D23" s="282" t="s">
        <v>169</v>
      </c>
      <c r="E23" s="69" t="s">
        <v>170</v>
      </c>
      <c r="F23" s="70">
        <f>F15+7</f>
        <v>45578</v>
      </c>
      <c r="G23" s="71">
        <f t="shared" ref="G23:G29" si="2">F23+1</f>
        <v>45579</v>
      </c>
      <c r="H23" s="70">
        <f>F23+4</f>
        <v>45582</v>
      </c>
      <c r="I23" s="1496" t="s">
        <v>901</v>
      </c>
      <c r="J23" s="1346" t="s">
        <v>898</v>
      </c>
      <c r="K23" s="1346">
        <f>K15+1</f>
        <v>441</v>
      </c>
      <c r="L23" s="2016" t="s">
        <v>179</v>
      </c>
      <c r="M23" s="1633">
        <f>SUM(M15+7)</f>
        <v>45589</v>
      </c>
      <c r="N23" s="2010">
        <f>M23+2</f>
        <v>45591</v>
      </c>
      <c r="O23" s="1604">
        <f>SUM(N23+32)</f>
        <v>45623</v>
      </c>
      <c r="P23" s="1604">
        <f>SUM(O23+8)</f>
        <v>45631</v>
      </c>
      <c r="Q23" s="1604">
        <f>SUM(P23+2)</f>
        <v>45633</v>
      </c>
      <c r="R23" s="1604">
        <f>SUM(Q23+3)</f>
        <v>45636</v>
      </c>
      <c r="S23" s="1604">
        <f>SUM(R23+1)</f>
        <v>45637</v>
      </c>
      <c r="T23" s="1604">
        <f>SUM(R23+4)</f>
        <v>45640</v>
      </c>
      <c r="U23" s="1604">
        <f>SUM(S23+4)</f>
        <v>45641</v>
      </c>
      <c r="V23" s="243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</row>
    <row r="24" spans="1:64">
      <c r="A24" s="448" t="s">
        <v>202</v>
      </c>
      <c r="B24" s="331" t="s">
        <v>168</v>
      </c>
      <c r="C24" s="331">
        <f>C16+1</f>
        <v>442</v>
      </c>
      <c r="D24" s="331" t="s">
        <v>169</v>
      </c>
      <c r="E24" s="77" t="s">
        <v>176</v>
      </c>
      <c r="F24" s="78">
        <f>F16+7</f>
        <v>45581</v>
      </c>
      <c r="G24" s="79">
        <f t="shared" si="2"/>
        <v>45582</v>
      </c>
      <c r="H24" s="78">
        <f>F24+1</f>
        <v>45582</v>
      </c>
      <c r="I24" s="1497"/>
      <c r="J24" s="1347"/>
      <c r="K24" s="1347"/>
      <c r="L24" s="1996"/>
      <c r="M24" s="1634"/>
      <c r="N24" s="2011"/>
      <c r="O24" s="1376"/>
      <c r="P24" s="1376"/>
      <c r="Q24" s="1376"/>
      <c r="R24" s="1376"/>
      <c r="S24" s="1376"/>
      <c r="T24" s="1376"/>
      <c r="U24" s="1376"/>
      <c r="V24" s="244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</row>
    <row r="25" spans="1:64" ht="18.75">
      <c r="A25" s="449" t="s">
        <v>203</v>
      </c>
      <c r="B25" s="439" t="s">
        <v>178</v>
      </c>
      <c r="C25" s="439">
        <f>C17+1</f>
        <v>439</v>
      </c>
      <c r="D25" s="439" t="s">
        <v>179</v>
      </c>
      <c r="E25" s="88" t="s">
        <v>180</v>
      </c>
      <c r="F25" s="89">
        <f>F17+7</f>
        <v>45578</v>
      </c>
      <c r="G25" s="90">
        <f t="shared" si="2"/>
        <v>45579</v>
      </c>
      <c r="H25" s="89">
        <f>F25+4</f>
        <v>45582</v>
      </c>
      <c r="I25" s="1497"/>
      <c r="J25" s="1347"/>
      <c r="K25" s="1347"/>
      <c r="L25" s="1996"/>
      <c r="M25" s="1634"/>
      <c r="N25" s="2011"/>
      <c r="O25" s="1376"/>
      <c r="P25" s="1376"/>
      <c r="Q25" s="1376"/>
      <c r="R25" s="1376"/>
      <c r="S25" s="1376"/>
      <c r="T25" s="1376"/>
      <c r="U25" s="1376"/>
      <c r="V25" s="290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</row>
    <row r="26" spans="1:64">
      <c r="A26" s="494" t="s">
        <v>608</v>
      </c>
      <c r="B26" s="439" t="s">
        <v>182</v>
      </c>
      <c r="C26" s="439">
        <f>C18+1</f>
        <v>440</v>
      </c>
      <c r="D26" s="439" t="s">
        <v>179</v>
      </c>
      <c r="E26" s="88" t="s">
        <v>180</v>
      </c>
      <c r="F26" s="89">
        <f>F18+7</f>
        <v>45579</v>
      </c>
      <c r="G26" s="90">
        <f t="shared" si="2"/>
        <v>45580</v>
      </c>
      <c r="H26" s="89">
        <f>F26+2</f>
        <v>45581</v>
      </c>
      <c r="I26" s="1497"/>
      <c r="J26" s="1347"/>
      <c r="K26" s="1347"/>
      <c r="L26" s="1996"/>
      <c r="M26" s="1634"/>
      <c r="N26" s="2011"/>
      <c r="O26" s="1376"/>
      <c r="P26" s="1376"/>
      <c r="Q26" s="1376"/>
      <c r="R26" s="1376"/>
      <c r="S26" s="1376"/>
      <c r="T26" s="1376"/>
      <c r="U26" s="1376"/>
      <c r="V26" s="391" t="s">
        <v>899</v>
      </c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</row>
    <row r="27" spans="1:64">
      <c r="A27" s="449" t="s">
        <v>219</v>
      </c>
      <c r="B27" s="439" t="s">
        <v>184</v>
      </c>
      <c r="C27" s="439">
        <f>C19+1</f>
        <v>442</v>
      </c>
      <c r="D27" s="439" t="s">
        <v>169</v>
      </c>
      <c r="E27" s="88" t="s">
        <v>180</v>
      </c>
      <c r="F27" s="89">
        <f>F19+7</f>
        <v>45583</v>
      </c>
      <c r="G27" s="90">
        <f t="shared" si="2"/>
        <v>45584</v>
      </c>
      <c r="H27" s="89">
        <f>F27+2</f>
        <v>45585</v>
      </c>
      <c r="I27" s="1497"/>
      <c r="J27" s="1347"/>
      <c r="K27" s="1347"/>
      <c r="L27" s="1996"/>
      <c r="M27" s="1634"/>
      <c r="N27" s="2011"/>
      <c r="O27" s="1376"/>
      <c r="P27" s="1376"/>
      <c r="Q27" s="1376"/>
      <c r="R27" s="1376"/>
      <c r="S27" s="1376"/>
      <c r="T27" s="1376"/>
      <c r="U27" s="1376"/>
      <c r="V27" s="244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64">
      <c r="A28" s="450" t="s">
        <v>233</v>
      </c>
      <c r="B28" s="440" t="s">
        <v>186</v>
      </c>
      <c r="C28" s="440">
        <f>C20+1</f>
        <v>442</v>
      </c>
      <c r="D28" s="440" t="s">
        <v>169</v>
      </c>
      <c r="E28" s="95" t="s">
        <v>187</v>
      </c>
      <c r="F28" s="96">
        <f>F20+7</f>
        <v>45579</v>
      </c>
      <c r="G28" s="97">
        <f t="shared" si="2"/>
        <v>45580</v>
      </c>
      <c r="H28" s="96">
        <f>F28+1</f>
        <v>45580</v>
      </c>
      <c r="I28" s="1497"/>
      <c r="J28" s="1347"/>
      <c r="K28" s="1347"/>
      <c r="L28" s="1996"/>
      <c r="M28" s="1634"/>
      <c r="N28" s="2011"/>
      <c r="O28" s="1376"/>
      <c r="P28" s="1376"/>
      <c r="Q28" s="1376"/>
      <c r="R28" s="1376"/>
      <c r="S28" s="1376"/>
      <c r="T28" s="1376"/>
      <c r="U28" s="1376"/>
      <c r="V28" s="244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</row>
    <row r="29" spans="1:64">
      <c r="A29" s="451" t="s">
        <v>198</v>
      </c>
      <c r="B29" s="440" t="s">
        <v>184</v>
      </c>
      <c r="C29" s="440">
        <f>C21+1</f>
        <v>441</v>
      </c>
      <c r="D29" s="440" t="s">
        <v>201</v>
      </c>
      <c r="E29" s="357" t="s">
        <v>187</v>
      </c>
      <c r="F29" s="102">
        <f>F21+7</f>
        <v>45578</v>
      </c>
      <c r="G29" s="103">
        <f t="shared" si="2"/>
        <v>45579</v>
      </c>
      <c r="H29" s="102">
        <f>F29+1</f>
        <v>45579</v>
      </c>
      <c r="I29" s="1498"/>
      <c r="J29" s="1348"/>
      <c r="K29" s="1348"/>
      <c r="L29" s="2017"/>
      <c r="M29" s="1635"/>
      <c r="N29" s="2012"/>
      <c r="O29" s="1605"/>
      <c r="P29" s="1605"/>
      <c r="Q29" s="1605"/>
      <c r="R29" s="1605"/>
      <c r="S29" s="1605"/>
      <c r="T29" s="1605"/>
      <c r="U29" s="1605"/>
      <c r="V29" s="236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</row>
    <row r="30" spans="1:64">
      <c r="A30" s="62"/>
      <c r="B30" s="360"/>
      <c r="C30" s="360"/>
      <c r="D30" s="361"/>
      <c r="E30" s="40"/>
      <c r="F30" s="39"/>
      <c r="G30" s="39"/>
      <c r="H30" s="39"/>
      <c r="I30" s="63"/>
      <c r="J30" s="63"/>
      <c r="K30" s="63"/>
      <c r="L30" s="63"/>
      <c r="M30" s="64"/>
      <c r="N30" s="64"/>
      <c r="O30" s="64"/>
      <c r="P30" s="64"/>
      <c r="Q30" s="64"/>
      <c r="R30" s="61"/>
      <c r="S30" s="64"/>
      <c r="T30" s="61"/>
      <c r="U30" s="64"/>
      <c r="V30" s="61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64">
      <c r="A31" s="447" t="s">
        <v>207</v>
      </c>
      <c r="B31" s="282" t="s">
        <v>168</v>
      </c>
      <c r="C31" s="282">
        <f>C23+1</f>
        <v>443</v>
      </c>
      <c r="D31" s="282" t="s">
        <v>169</v>
      </c>
      <c r="E31" s="69" t="s">
        <v>170</v>
      </c>
      <c r="F31" s="70">
        <f>F23+7</f>
        <v>45585</v>
      </c>
      <c r="G31" s="71">
        <f t="shared" ref="G31:G37" si="3">F31+1</f>
        <v>45586</v>
      </c>
      <c r="H31" s="72">
        <f>F31+4</f>
        <v>45589</v>
      </c>
      <c r="I31" s="1938" t="s">
        <v>902</v>
      </c>
      <c r="J31" s="2007" t="s">
        <v>898</v>
      </c>
      <c r="K31" s="2007">
        <f>K23+1</f>
        <v>442</v>
      </c>
      <c r="L31" s="2007" t="s">
        <v>179</v>
      </c>
      <c r="M31" s="1604">
        <f>SUM(M23+7)</f>
        <v>45596</v>
      </c>
      <c r="N31" s="1604">
        <f>M31+2</f>
        <v>45598</v>
      </c>
      <c r="O31" s="1604">
        <f>SUM(N31+32)</f>
        <v>45630</v>
      </c>
      <c r="P31" s="1604">
        <f>SUM(O31+8)</f>
        <v>45638</v>
      </c>
      <c r="Q31" s="1604">
        <f>SUM(P31+2)</f>
        <v>45640</v>
      </c>
      <c r="R31" s="1604">
        <f>SUM(Q31+3)</f>
        <v>45643</v>
      </c>
      <c r="S31" s="1604">
        <f>SUM(R31+1)</f>
        <v>45644</v>
      </c>
      <c r="T31" s="1604">
        <f>SUM(R31+4)</f>
        <v>45647</v>
      </c>
      <c r="U31" s="1604">
        <f>SUM(S31+4)</f>
        <v>45648</v>
      </c>
      <c r="V31" s="243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</row>
    <row r="32" spans="1:64">
      <c r="A32" s="448" t="s">
        <v>207</v>
      </c>
      <c r="B32" s="331" t="s">
        <v>168</v>
      </c>
      <c r="C32" s="331">
        <f>C24+1</f>
        <v>443</v>
      </c>
      <c r="D32" s="331" t="s">
        <v>169</v>
      </c>
      <c r="E32" s="77" t="s">
        <v>176</v>
      </c>
      <c r="F32" s="78">
        <f>F24+7</f>
        <v>45588</v>
      </c>
      <c r="G32" s="79">
        <f t="shared" si="3"/>
        <v>45589</v>
      </c>
      <c r="H32" s="80">
        <f>F32+1</f>
        <v>45589</v>
      </c>
      <c r="I32" s="1086"/>
      <c r="J32" s="2008"/>
      <c r="K32" s="2008"/>
      <c r="L32" s="2008"/>
      <c r="M32" s="1376"/>
      <c r="N32" s="1376"/>
      <c r="O32" s="1376"/>
      <c r="P32" s="1376"/>
      <c r="Q32" s="1376"/>
      <c r="R32" s="1376"/>
      <c r="S32" s="1376"/>
      <c r="T32" s="1376"/>
      <c r="U32" s="1376"/>
      <c r="V32" s="244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</row>
    <row r="33" spans="1:64">
      <c r="A33" s="449" t="s">
        <v>604</v>
      </c>
      <c r="B33" s="439" t="s">
        <v>178</v>
      </c>
      <c r="C33" s="439">
        <f>C25+1</f>
        <v>440</v>
      </c>
      <c r="D33" s="439" t="s">
        <v>179</v>
      </c>
      <c r="E33" s="333" t="s">
        <v>180</v>
      </c>
      <c r="F33" s="334">
        <f>F25+7</f>
        <v>45585</v>
      </c>
      <c r="G33" s="335">
        <f t="shared" si="3"/>
        <v>45586</v>
      </c>
      <c r="H33" s="336">
        <f>F33+4</f>
        <v>45589</v>
      </c>
      <c r="I33" s="1086"/>
      <c r="J33" s="2008"/>
      <c r="K33" s="2008"/>
      <c r="L33" s="2008"/>
      <c r="M33" s="1376"/>
      <c r="N33" s="1376"/>
      <c r="O33" s="1376"/>
      <c r="P33" s="1376"/>
      <c r="Q33" s="1376"/>
      <c r="R33" s="1376"/>
      <c r="S33" s="1376"/>
      <c r="T33" s="1376"/>
      <c r="U33" s="1376"/>
      <c r="V33" s="244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64">
      <c r="A34" s="494" t="s">
        <v>610</v>
      </c>
      <c r="B34" s="439" t="s">
        <v>182</v>
      </c>
      <c r="C34" s="439">
        <f>C26+1</f>
        <v>441</v>
      </c>
      <c r="D34" s="439" t="s">
        <v>179</v>
      </c>
      <c r="E34" s="88" t="s">
        <v>180</v>
      </c>
      <c r="F34" s="89">
        <f>F26+7</f>
        <v>45586</v>
      </c>
      <c r="G34" s="90">
        <f t="shared" si="3"/>
        <v>45587</v>
      </c>
      <c r="H34" s="91">
        <f>F34+2</f>
        <v>45588</v>
      </c>
      <c r="I34" s="1086"/>
      <c r="J34" s="2008"/>
      <c r="K34" s="2008"/>
      <c r="L34" s="2008"/>
      <c r="M34" s="1376"/>
      <c r="N34" s="1376"/>
      <c r="O34" s="1376"/>
      <c r="P34" s="1376"/>
      <c r="Q34" s="1376"/>
      <c r="R34" s="1376"/>
      <c r="S34" s="1376"/>
      <c r="T34" s="1376"/>
      <c r="U34" s="1376"/>
      <c r="V34" s="391" t="s">
        <v>899</v>
      </c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</row>
    <row r="35" spans="1:64">
      <c r="A35" s="449" t="s">
        <v>224</v>
      </c>
      <c r="B35" s="439" t="s">
        <v>184</v>
      </c>
      <c r="C35" s="439">
        <f>C27+1</f>
        <v>443</v>
      </c>
      <c r="D35" s="439" t="s">
        <v>169</v>
      </c>
      <c r="E35" s="88" t="s">
        <v>180</v>
      </c>
      <c r="F35" s="89">
        <f>F27+7</f>
        <v>45590</v>
      </c>
      <c r="G35" s="90">
        <f t="shared" si="3"/>
        <v>45591</v>
      </c>
      <c r="H35" s="89">
        <f>F35+2</f>
        <v>45592</v>
      </c>
      <c r="I35" s="1086"/>
      <c r="J35" s="2008"/>
      <c r="K35" s="2008"/>
      <c r="L35" s="2008"/>
      <c r="M35" s="1376"/>
      <c r="N35" s="1376"/>
      <c r="O35" s="1376"/>
      <c r="P35" s="1376"/>
      <c r="Q35" s="1376"/>
      <c r="R35" s="1376"/>
      <c r="S35" s="1376"/>
      <c r="T35" s="1376"/>
      <c r="U35" s="1376"/>
      <c r="V35" s="244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64">
      <c r="A36" s="450" t="s">
        <v>611</v>
      </c>
      <c r="B36" s="440" t="s">
        <v>186</v>
      </c>
      <c r="C36" s="440">
        <f>C28+1</f>
        <v>443</v>
      </c>
      <c r="D36" s="440" t="s">
        <v>169</v>
      </c>
      <c r="E36" s="95" t="s">
        <v>187</v>
      </c>
      <c r="F36" s="96">
        <f>F28+7</f>
        <v>45586</v>
      </c>
      <c r="G36" s="97">
        <f t="shared" si="3"/>
        <v>45587</v>
      </c>
      <c r="H36" s="98">
        <f>F36+1</f>
        <v>45587</v>
      </c>
      <c r="I36" s="1086"/>
      <c r="J36" s="2008"/>
      <c r="K36" s="2008"/>
      <c r="L36" s="2008"/>
      <c r="M36" s="1376"/>
      <c r="N36" s="1376"/>
      <c r="O36" s="1376"/>
      <c r="P36" s="1376"/>
      <c r="Q36" s="1376"/>
      <c r="R36" s="1376"/>
      <c r="S36" s="1376"/>
      <c r="T36" s="1376"/>
      <c r="U36" s="1376"/>
      <c r="V36" s="244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64">
      <c r="A37" s="451" t="s">
        <v>213</v>
      </c>
      <c r="B37" s="440" t="s">
        <v>184</v>
      </c>
      <c r="C37" s="440">
        <f>C29+1</f>
        <v>442</v>
      </c>
      <c r="D37" s="440" t="s">
        <v>201</v>
      </c>
      <c r="E37" s="357" t="s">
        <v>187</v>
      </c>
      <c r="F37" s="102">
        <f>F29+7</f>
        <v>45585</v>
      </c>
      <c r="G37" s="103">
        <f t="shared" si="3"/>
        <v>45586</v>
      </c>
      <c r="H37" s="281">
        <f>F37+1</f>
        <v>45586</v>
      </c>
      <c r="I37" s="2006"/>
      <c r="J37" s="2009"/>
      <c r="K37" s="2009"/>
      <c r="L37" s="2009"/>
      <c r="M37" s="1605"/>
      <c r="N37" s="1605"/>
      <c r="O37" s="1605"/>
      <c r="P37" s="1605"/>
      <c r="Q37" s="1605"/>
      <c r="R37" s="1605"/>
      <c r="S37" s="1605"/>
      <c r="T37" s="1605"/>
      <c r="U37" s="1605"/>
      <c r="V37" s="236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</row>
    <row r="38" spans="1:64">
      <c r="A38" s="104"/>
      <c r="B38" s="358"/>
      <c r="C38" s="358"/>
      <c r="D38" s="359"/>
      <c r="E38" s="94"/>
      <c r="F38" s="96"/>
      <c r="G38" s="96"/>
      <c r="H38" s="96"/>
      <c r="I38" s="63"/>
      <c r="J38" s="63"/>
      <c r="K38" s="63"/>
      <c r="L38" s="63"/>
      <c r="M38" s="64"/>
      <c r="N38" s="64"/>
      <c r="O38" s="64"/>
      <c r="P38" s="64"/>
      <c r="Q38" s="64"/>
      <c r="R38" s="61"/>
      <c r="S38" s="64"/>
      <c r="T38" s="64"/>
      <c r="U38" s="64"/>
      <c r="V38" s="61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</row>
    <row r="39" spans="1:64">
      <c r="A39" s="447" t="s">
        <v>175</v>
      </c>
      <c r="B39" s="282" t="s">
        <v>168</v>
      </c>
      <c r="C39" s="282">
        <f>C31+1</f>
        <v>444</v>
      </c>
      <c r="D39" s="282" t="s">
        <v>169</v>
      </c>
      <c r="E39" s="69" t="s">
        <v>170</v>
      </c>
      <c r="F39" s="70">
        <f>F31+7</f>
        <v>45592</v>
      </c>
      <c r="G39" s="71">
        <f t="shared" ref="G39:G45" si="4">F39+1</f>
        <v>45593</v>
      </c>
      <c r="H39" s="72">
        <f>F39+4</f>
        <v>45596</v>
      </c>
      <c r="I39" s="1697" t="s">
        <v>903</v>
      </c>
      <c r="J39" s="2001" t="s">
        <v>898</v>
      </c>
      <c r="K39" s="1496">
        <f>K31+1</f>
        <v>443</v>
      </c>
      <c r="L39" s="2004" t="s">
        <v>179</v>
      </c>
      <c r="M39" s="1604">
        <f>SUM(M31+7)</f>
        <v>45603</v>
      </c>
      <c r="N39" s="1604">
        <f>M39+2</f>
        <v>45605</v>
      </c>
      <c r="O39" s="1604">
        <f>SUM(N39+32)</f>
        <v>45637</v>
      </c>
      <c r="P39" s="1604">
        <f>SUM(O39+8)</f>
        <v>45645</v>
      </c>
      <c r="Q39" s="1604">
        <f>SUM(P39+2)</f>
        <v>45647</v>
      </c>
      <c r="R39" s="1604">
        <f>SUM(Q39+3)</f>
        <v>45650</v>
      </c>
      <c r="S39" s="1604">
        <f>SUM(R39+1)</f>
        <v>45651</v>
      </c>
      <c r="T39" s="1895">
        <f>SUM(R39+4)</f>
        <v>45654</v>
      </c>
      <c r="U39" s="1604">
        <f>SUM(S39+4)</f>
        <v>45655</v>
      </c>
      <c r="V39" s="243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</row>
    <row r="40" spans="1:64">
      <c r="A40" s="448" t="s">
        <v>175</v>
      </c>
      <c r="B40" s="331" t="s">
        <v>168</v>
      </c>
      <c r="C40" s="331">
        <f>C32+1</f>
        <v>444</v>
      </c>
      <c r="D40" s="331" t="s">
        <v>179</v>
      </c>
      <c r="E40" s="77" t="s">
        <v>176</v>
      </c>
      <c r="F40" s="78">
        <f>F32+7</f>
        <v>45595</v>
      </c>
      <c r="G40" s="79">
        <f t="shared" si="4"/>
        <v>45596</v>
      </c>
      <c r="H40" s="80">
        <f>F40+1</f>
        <v>45596</v>
      </c>
      <c r="I40" s="1518"/>
      <c r="J40" s="2002"/>
      <c r="K40" s="1497"/>
      <c r="L40" s="1602"/>
      <c r="M40" s="1376"/>
      <c r="N40" s="1376"/>
      <c r="O40" s="1376"/>
      <c r="P40" s="1376"/>
      <c r="Q40" s="1376"/>
      <c r="R40" s="1376"/>
      <c r="S40" s="1376"/>
      <c r="T40" s="1071"/>
      <c r="U40" s="1376"/>
      <c r="V40" s="244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</row>
    <row r="41" spans="1:64" ht="18.75">
      <c r="A41" s="449" t="s">
        <v>215</v>
      </c>
      <c r="B41" s="439" t="s">
        <v>178</v>
      </c>
      <c r="C41" s="439">
        <f>C33+1</f>
        <v>441</v>
      </c>
      <c r="D41" s="439" t="s">
        <v>179</v>
      </c>
      <c r="E41" s="88" t="s">
        <v>180</v>
      </c>
      <c r="F41" s="89">
        <f>F33+7</f>
        <v>45592</v>
      </c>
      <c r="G41" s="90">
        <f t="shared" si="4"/>
        <v>45593</v>
      </c>
      <c r="H41" s="91">
        <f>F41+4</f>
        <v>45596</v>
      </c>
      <c r="I41" s="1518"/>
      <c r="J41" s="2002"/>
      <c r="K41" s="1497"/>
      <c r="L41" s="1602"/>
      <c r="M41" s="1376"/>
      <c r="N41" s="1376"/>
      <c r="O41" s="1376"/>
      <c r="P41" s="1376"/>
      <c r="Q41" s="1376"/>
      <c r="R41" s="1376"/>
      <c r="S41" s="1376"/>
      <c r="T41" s="1071"/>
      <c r="U41" s="1376"/>
      <c r="V41" s="290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</row>
    <row r="42" spans="1:64">
      <c r="A42" s="494" t="s">
        <v>614</v>
      </c>
      <c r="B42" s="439" t="s">
        <v>182</v>
      </c>
      <c r="C42" s="439">
        <f>C34+1</f>
        <v>442</v>
      </c>
      <c r="D42" s="439" t="s">
        <v>179</v>
      </c>
      <c r="E42" s="88" t="s">
        <v>180</v>
      </c>
      <c r="F42" s="89">
        <f>F34+7</f>
        <v>45593</v>
      </c>
      <c r="G42" s="90">
        <f t="shared" si="4"/>
        <v>45594</v>
      </c>
      <c r="H42" s="91">
        <f>F42+2</f>
        <v>45595</v>
      </c>
      <c r="I42" s="1518"/>
      <c r="J42" s="2002"/>
      <c r="K42" s="1497"/>
      <c r="L42" s="1602"/>
      <c r="M42" s="1376"/>
      <c r="N42" s="1376"/>
      <c r="O42" s="1376"/>
      <c r="P42" s="1376"/>
      <c r="Q42" s="1376"/>
      <c r="R42" s="1376"/>
      <c r="S42" s="1376"/>
      <c r="T42" s="1071"/>
      <c r="U42" s="1376"/>
      <c r="V42" s="391" t="s">
        <v>899</v>
      </c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</row>
    <row r="43" spans="1:64">
      <c r="A43" s="449" t="s">
        <v>217</v>
      </c>
      <c r="B43" s="439" t="s">
        <v>184</v>
      </c>
      <c r="C43" s="439">
        <f>C35+1</f>
        <v>444</v>
      </c>
      <c r="D43" s="439" t="s">
        <v>169</v>
      </c>
      <c r="E43" s="88" t="s">
        <v>180</v>
      </c>
      <c r="F43" s="89">
        <f>F35+7</f>
        <v>45597</v>
      </c>
      <c r="G43" s="90">
        <f t="shared" si="4"/>
        <v>45598</v>
      </c>
      <c r="H43" s="89">
        <f>F43+2</f>
        <v>45599</v>
      </c>
      <c r="I43" s="1518"/>
      <c r="J43" s="2002"/>
      <c r="K43" s="1497"/>
      <c r="L43" s="1602"/>
      <c r="M43" s="1376"/>
      <c r="N43" s="1376"/>
      <c r="O43" s="1376"/>
      <c r="P43" s="1376"/>
      <c r="Q43" s="1376"/>
      <c r="R43" s="1376"/>
      <c r="S43" s="1376"/>
      <c r="T43" s="1071"/>
      <c r="U43" s="1376"/>
      <c r="V43" s="244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</row>
    <row r="44" spans="1:64">
      <c r="A44" s="450" t="s">
        <v>615</v>
      </c>
      <c r="B44" s="440" t="s">
        <v>186</v>
      </c>
      <c r="C44" s="440">
        <f>C36+1</f>
        <v>444</v>
      </c>
      <c r="D44" s="440" t="s">
        <v>169</v>
      </c>
      <c r="E44" s="95" t="s">
        <v>187</v>
      </c>
      <c r="F44" s="96">
        <f>F36+7</f>
        <v>45593</v>
      </c>
      <c r="G44" s="97">
        <f t="shared" si="4"/>
        <v>45594</v>
      </c>
      <c r="H44" s="98">
        <f>F44+1</f>
        <v>45594</v>
      </c>
      <c r="I44" s="1518"/>
      <c r="J44" s="2002"/>
      <c r="K44" s="1497"/>
      <c r="L44" s="1602"/>
      <c r="M44" s="1376"/>
      <c r="N44" s="1376"/>
      <c r="O44" s="1376"/>
      <c r="P44" s="1376"/>
      <c r="Q44" s="1376"/>
      <c r="R44" s="1376"/>
      <c r="S44" s="1376"/>
      <c r="T44" s="1071"/>
      <c r="U44" s="1376"/>
      <c r="V44" s="244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</row>
    <row r="45" spans="1:64">
      <c r="A45" s="451" t="s">
        <v>219</v>
      </c>
      <c r="B45" s="440" t="s">
        <v>184</v>
      </c>
      <c r="C45" s="440">
        <f>C37+1</f>
        <v>443</v>
      </c>
      <c r="D45" s="440" t="s">
        <v>201</v>
      </c>
      <c r="E45" s="357" t="s">
        <v>187</v>
      </c>
      <c r="F45" s="102">
        <f>F37+7</f>
        <v>45592</v>
      </c>
      <c r="G45" s="103">
        <f t="shared" si="4"/>
        <v>45593</v>
      </c>
      <c r="H45" s="281">
        <f>F45+1</f>
        <v>45593</v>
      </c>
      <c r="I45" s="1698"/>
      <c r="J45" s="2003"/>
      <c r="K45" s="1498"/>
      <c r="L45" s="2005"/>
      <c r="M45" s="1605"/>
      <c r="N45" s="1605"/>
      <c r="O45" s="1605"/>
      <c r="P45" s="1605"/>
      <c r="Q45" s="1605"/>
      <c r="R45" s="1605"/>
      <c r="S45" s="1605"/>
      <c r="T45" s="1896"/>
      <c r="U45" s="1605"/>
      <c r="V45" s="236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</row>
    <row r="46" spans="1:64">
      <c r="A46" s="62"/>
      <c r="B46" s="39"/>
      <c r="C46" s="39"/>
      <c r="D46" s="40"/>
      <c r="E46" s="40"/>
      <c r="F46" s="39"/>
      <c r="G46" s="39"/>
      <c r="H46" s="39"/>
      <c r="I46" s="63"/>
      <c r="J46" s="63"/>
      <c r="K46" s="63"/>
      <c r="L46" s="63"/>
      <c r="M46" s="64"/>
      <c r="N46" s="64"/>
      <c r="O46" s="64"/>
      <c r="P46" s="64"/>
      <c r="Q46" s="64"/>
      <c r="R46" s="61"/>
      <c r="S46" s="64"/>
      <c r="T46" s="64"/>
      <c r="U46" s="64"/>
      <c r="V46" s="61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</row>
    <row r="47" spans="1:64">
      <c r="A47" s="447" t="s">
        <v>188</v>
      </c>
      <c r="B47" s="731" t="s">
        <v>168</v>
      </c>
      <c r="C47" s="732">
        <f>C39+1</f>
        <v>445</v>
      </c>
      <c r="D47" s="732" t="s">
        <v>169</v>
      </c>
      <c r="E47" s="741" t="s">
        <v>170</v>
      </c>
      <c r="F47" s="70">
        <f>F39+7</f>
        <v>45599</v>
      </c>
      <c r="G47" s="71">
        <f>F47+1</f>
        <v>45600</v>
      </c>
      <c r="H47" s="72">
        <f>F47+4</f>
        <v>45603</v>
      </c>
      <c r="I47" s="1993" t="s">
        <v>904</v>
      </c>
      <c r="J47" s="1995" t="s">
        <v>898</v>
      </c>
      <c r="K47" s="1649">
        <f>K39+1</f>
        <v>444</v>
      </c>
      <c r="L47" s="1649" t="s">
        <v>179</v>
      </c>
      <c r="M47" s="1998">
        <f>M39+7</f>
        <v>45610</v>
      </c>
      <c r="N47" s="1895">
        <f>M47+2</f>
        <v>45612</v>
      </c>
      <c r="O47" s="1895">
        <f>SUM(N47+32)</f>
        <v>45644</v>
      </c>
      <c r="P47" s="1895">
        <f>SUM(O47+8)</f>
        <v>45652</v>
      </c>
      <c r="Q47" s="1895">
        <f>SUM(P47+2)</f>
        <v>45654</v>
      </c>
      <c r="R47" s="1604">
        <f>SUM(Q47+3)</f>
        <v>45657</v>
      </c>
      <c r="S47" s="1895">
        <f>SUM(R47+1)</f>
        <v>45658</v>
      </c>
      <c r="T47" s="1895">
        <f>SUM(R47+4)</f>
        <v>45661</v>
      </c>
      <c r="U47" s="1895">
        <f>SUM(S47+4)</f>
        <v>45662</v>
      </c>
      <c r="V47" s="243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</row>
    <row r="48" spans="1:64">
      <c r="A48" s="448" t="s">
        <v>188</v>
      </c>
      <c r="B48" s="728" t="s">
        <v>168</v>
      </c>
      <c r="C48" s="728">
        <f>C40+1</f>
        <v>445</v>
      </c>
      <c r="D48" s="728" t="s">
        <v>169</v>
      </c>
      <c r="E48" s="742" t="s">
        <v>176</v>
      </c>
      <c r="F48" s="78">
        <f>F40+7</f>
        <v>45602</v>
      </c>
      <c r="G48" s="79">
        <f t="shared" ref="G48:G53" si="5">F48+1</f>
        <v>45603</v>
      </c>
      <c r="H48" s="80">
        <f>F48+1</f>
        <v>45603</v>
      </c>
      <c r="I48" s="1338"/>
      <c r="J48" s="1996"/>
      <c r="K48" s="1650"/>
      <c r="L48" s="1650"/>
      <c r="M48" s="1999"/>
      <c r="N48" s="1071"/>
      <c r="O48" s="1071"/>
      <c r="P48" s="1071"/>
      <c r="Q48" s="1071"/>
      <c r="R48" s="1376"/>
      <c r="S48" s="1071"/>
      <c r="T48" s="1071"/>
      <c r="U48" s="1071"/>
      <c r="V48" s="244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</row>
    <row r="49" spans="1:64" ht="18.75">
      <c r="A49" s="449" t="s">
        <v>221</v>
      </c>
      <c r="B49" s="439" t="s">
        <v>178</v>
      </c>
      <c r="C49" s="439">
        <f>C41+1</f>
        <v>442</v>
      </c>
      <c r="D49" s="439" t="s">
        <v>179</v>
      </c>
      <c r="E49" s="88" t="s">
        <v>180</v>
      </c>
      <c r="F49" s="89">
        <f>F41+7</f>
        <v>45599</v>
      </c>
      <c r="G49" s="90">
        <f t="shared" si="5"/>
        <v>45600</v>
      </c>
      <c r="H49" s="91">
        <f>F49+4</f>
        <v>45603</v>
      </c>
      <c r="I49" s="1338"/>
      <c r="J49" s="1996"/>
      <c r="K49" s="1650"/>
      <c r="L49" s="1650"/>
      <c r="M49" s="1999"/>
      <c r="N49" s="1071"/>
      <c r="O49" s="1071"/>
      <c r="P49" s="1071"/>
      <c r="Q49" s="1071"/>
      <c r="R49" s="1376"/>
      <c r="S49" s="1071"/>
      <c r="T49" s="1071"/>
      <c r="U49" s="1071"/>
      <c r="V49" s="290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</row>
    <row r="50" spans="1:64">
      <c r="A50" s="494" t="s">
        <v>617</v>
      </c>
      <c r="B50" s="439" t="s">
        <v>182</v>
      </c>
      <c r="C50" s="439">
        <f>C42+1</f>
        <v>443</v>
      </c>
      <c r="D50" s="439" t="s">
        <v>179</v>
      </c>
      <c r="E50" s="88" t="s">
        <v>180</v>
      </c>
      <c r="F50" s="89">
        <f>F42+7</f>
        <v>45600</v>
      </c>
      <c r="G50" s="90">
        <f t="shared" si="5"/>
        <v>45601</v>
      </c>
      <c r="H50" s="91">
        <f>F50+2</f>
        <v>45602</v>
      </c>
      <c r="I50" s="1338"/>
      <c r="J50" s="1996"/>
      <c r="K50" s="1650"/>
      <c r="L50" s="1650"/>
      <c r="M50" s="1999"/>
      <c r="N50" s="1071"/>
      <c r="O50" s="1071"/>
      <c r="P50" s="1071"/>
      <c r="Q50" s="1071"/>
      <c r="R50" s="1376"/>
      <c r="S50" s="1071"/>
      <c r="T50" s="1071"/>
      <c r="U50" s="1071"/>
      <c r="V50" s="391" t="s">
        <v>899</v>
      </c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</row>
    <row r="51" spans="1:64">
      <c r="A51" s="449" t="s">
        <v>230</v>
      </c>
      <c r="B51" s="439" t="s">
        <v>184</v>
      </c>
      <c r="C51" s="439">
        <f>C43+1</f>
        <v>445</v>
      </c>
      <c r="D51" s="439" t="s">
        <v>169</v>
      </c>
      <c r="E51" s="88" t="s">
        <v>180</v>
      </c>
      <c r="F51" s="89">
        <f>F43+7</f>
        <v>45604</v>
      </c>
      <c r="G51" s="90">
        <f t="shared" si="5"/>
        <v>45605</v>
      </c>
      <c r="H51" s="89">
        <f>F51+2</f>
        <v>45606</v>
      </c>
      <c r="I51" s="1338"/>
      <c r="J51" s="1996"/>
      <c r="K51" s="1650"/>
      <c r="L51" s="1650"/>
      <c r="M51" s="1999"/>
      <c r="N51" s="1071"/>
      <c r="O51" s="1071"/>
      <c r="P51" s="1071"/>
      <c r="Q51" s="1071"/>
      <c r="R51" s="1376"/>
      <c r="S51" s="1071"/>
      <c r="T51" s="1071"/>
      <c r="U51" s="1071"/>
      <c r="V51" s="244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</row>
    <row r="52" spans="1:64">
      <c r="A52" s="450" t="s">
        <v>185</v>
      </c>
      <c r="B52" s="440" t="s">
        <v>186</v>
      </c>
      <c r="C52" s="440">
        <f>C44+1</f>
        <v>445</v>
      </c>
      <c r="D52" s="440" t="s">
        <v>169</v>
      </c>
      <c r="E52" s="95" t="s">
        <v>187</v>
      </c>
      <c r="F52" s="96">
        <f>F44+7</f>
        <v>45600</v>
      </c>
      <c r="G52" s="97">
        <f t="shared" si="5"/>
        <v>45601</v>
      </c>
      <c r="H52" s="98">
        <f>F52+1</f>
        <v>45601</v>
      </c>
      <c r="I52" s="1338"/>
      <c r="J52" s="1996"/>
      <c r="K52" s="1650"/>
      <c r="L52" s="1650"/>
      <c r="M52" s="1999"/>
      <c r="N52" s="1071"/>
      <c r="O52" s="1071"/>
      <c r="P52" s="1071"/>
      <c r="Q52" s="1071"/>
      <c r="R52" s="1376"/>
      <c r="S52" s="1071"/>
      <c r="T52" s="1071"/>
      <c r="U52" s="1071"/>
      <c r="V52" s="244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</row>
    <row r="53" spans="1:64">
      <c r="A53" s="451" t="s">
        <v>224</v>
      </c>
      <c r="B53" s="440" t="s">
        <v>184</v>
      </c>
      <c r="C53" s="440">
        <f>C45+1</f>
        <v>444</v>
      </c>
      <c r="D53" s="440" t="s">
        <v>201</v>
      </c>
      <c r="E53" s="357" t="s">
        <v>187</v>
      </c>
      <c r="F53" s="102">
        <f>F45+7</f>
        <v>45599</v>
      </c>
      <c r="G53" s="103">
        <f t="shared" si="5"/>
        <v>45600</v>
      </c>
      <c r="H53" s="281">
        <f>F53+1</f>
        <v>45600</v>
      </c>
      <c r="I53" s="1994"/>
      <c r="J53" s="1997"/>
      <c r="K53" s="1651"/>
      <c r="L53" s="1651"/>
      <c r="M53" s="2000"/>
      <c r="N53" s="1896"/>
      <c r="O53" s="1896"/>
      <c r="P53" s="1896"/>
      <c r="Q53" s="1896"/>
      <c r="R53" s="1605"/>
      <c r="S53" s="1896"/>
      <c r="T53" s="1896"/>
      <c r="U53" s="1896"/>
      <c r="V53" s="236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</row>
    <row r="54" spans="1:64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4"/>
      <c r="N54" s="64"/>
      <c r="O54" s="64"/>
      <c r="P54" s="64"/>
      <c r="Q54" s="64"/>
      <c r="R54" s="61"/>
      <c r="S54" s="64"/>
      <c r="T54" s="64"/>
      <c r="U54" s="64"/>
      <c r="V54" s="61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</row>
    <row r="55" spans="1:64">
      <c r="A55" s="447" t="s">
        <v>194</v>
      </c>
      <c r="B55" s="282" t="s">
        <v>168</v>
      </c>
      <c r="C55" s="282">
        <f>C47+1</f>
        <v>446</v>
      </c>
      <c r="D55" s="282" t="s">
        <v>169</v>
      </c>
      <c r="E55" s="69" t="s">
        <v>170</v>
      </c>
      <c r="F55" s="70">
        <f>F47+7</f>
        <v>45606</v>
      </c>
      <c r="G55" s="71">
        <f>F55+1</f>
        <v>45607</v>
      </c>
      <c r="H55" s="70">
        <f>F55+4</f>
        <v>45610</v>
      </c>
      <c r="I55" s="1617" t="s">
        <v>905</v>
      </c>
      <c r="J55" s="1346" t="s">
        <v>898</v>
      </c>
      <c r="K55" s="1655">
        <f>K47+1</f>
        <v>445</v>
      </c>
      <c r="L55" s="1781" t="s">
        <v>179</v>
      </c>
      <c r="M55" s="1340">
        <f>SUM(M47+7)</f>
        <v>45617</v>
      </c>
      <c r="N55" s="1991">
        <f>M55+2</f>
        <v>45619</v>
      </c>
      <c r="O55" s="1340">
        <f>SUM(N55+32)</f>
        <v>45651</v>
      </c>
      <c r="P55" s="1926">
        <f>SUM(O55+8)</f>
        <v>45659</v>
      </c>
      <c r="Q55" s="1895">
        <f>SUM(P55+2)</f>
        <v>45661</v>
      </c>
      <c r="R55" s="1604">
        <f>SUM(Q55+3)</f>
        <v>45664</v>
      </c>
      <c r="S55" s="1895">
        <f>SUM(R55+1)</f>
        <v>45665</v>
      </c>
      <c r="T55" s="1895">
        <f>SUM(R55+4)</f>
        <v>45668</v>
      </c>
      <c r="U55" s="1895">
        <f>SUM(S55+4)</f>
        <v>45669</v>
      </c>
      <c r="V55" s="243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</row>
    <row r="56" spans="1:64">
      <c r="A56" s="448" t="s">
        <v>194</v>
      </c>
      <c r="B56" s="331" t="s">
        <v>168</v>
      </c>
      <c r="C56" s="331">
        <f>C48+1</f>
        <v>446</v>
      </c>
      <c r="D56" s="331" t="s">
        <v>169</v>
      </c>
      <c r="E56" s="77" t="s">
        <v>176</v>
      </c>
      <c r="F56" s="78">
        <f>F48+7</f>
        <v>45609</v>
      </c>
      <c r="G56" s="79">
        <f>F56</f>
        <v>45609</v>
      </c>
      <c r="H56" s="78">
        <f>F56+1</f>
        <v>45610</v>
      </c>
      <c r="I56" s="1618"/>
      <c r="J56" s="1347"/>
      <c r="K56" s="1083"/>
      <c r="L56" s="1316"/>
      <c r="M56" s="1341"/>
      <c r="N56" s="1495"/>
      <c r="O56" s="1341"/>
      <c r="P56" s="1344"/>
      <c r="Q56" s="1071"/>
      <c r="R56" s="1376"/>
      <c r="S56" s="1071"/>
      <c r="T56" s="1071"/>
      <c r="U56" s="1071"/>
      <c r="V56" s="244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</row>
    <row r="57" spans="1:64">
      <c r="A57" s="449" t="s">
        <v>589</v>
      </c>
      <c r="B57" s="439" t="s">
        <v>178</v>
      </c>
      <c r="C57" s="439">
        <f>C49+1</f>
        <v>443</v>
      </c>
      <c r="D57" s="439" t="s">
        <v>179</v>
      </c>
      <c r="E57" s="88" t="s">
        <v>180</v>
      </c>
      <c r="F57" s="89">
        <f>F49+7</f>
        <v>45606</v>
      </c>
      <c r="G57" s="90">
        <f>F57+1</f>
        <v>45607</v>
      </c>
      <c r="H57" s="89">
        <f>F57+4</f>
        <v>45610</v>
      </c>
      <c r="I57" s="1618"/>
      <c r="J57" s="1347"/>
      <c r="K57" s="1083"/>
      <c r="L57" s="1316"/>
      <c r="M57" s="1341"/>
      <c r="N57" s="1495"/>
      <c r="O57" s="1341"/>
      <c r="P57" s="1344"/>
      <c r="Q57" s="1071"/>
      <c r="R57" s="1376"/>
      <c r="S57" s="1071"/>
      <c r="T57" s="1071"/>
      <c r="U57" s="1071"/>
      <c r="V57" s="244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</row>
    <row r="58" spans="1:64">
      <c r="A58" s="494" t="s">
        <v>619</v>
      </c>
      <c r="B58" s="439" t="s">
        <v>182</v>
      </c>
      <c r="C58" s="439">
        <f>C50+1</f>
        <v>444</v>
      </c>
      <c r="D58" s="439" t="s">
        <v>179</v>
      </c>
      <c r="E58" s="88" t="s">
        <v>180</v>
      </c>
      <c r="F58" s="89">
        <f>F50+7</f>
        <v>45607</v>
      </c>
      <c r="G58" s="90">
        <f>F58+1</f>
        <v>45608</v>
      </c>
      <c r="H58" s="89">
        <f>F58+2</f>
        <v>45609</v>
      </c>
      <c r="I58" s="1618"/>
      <c r="J58" s="1347"/>
      <c r="K58" s="1083"/>
      <c r="L58" s="1316"/>
      <c r="M58" s="1341"/>
      <c r="N58" s="1495"/>
      <c r="O58" s="1341"/>
      <c r="P58" s="1344"/>
      <c r="Q58" s="1071"/>
      <c r="R58" s="1376"/>
      <c r="S58" s="1071"/>
      <c r="T58" s="1071"/>
      <c r="U58" s="1071"/>
      <c r="V58" s="391" t="s">
        <v>899</v>
      </c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</row>
    <row r="59" spans="1:64">
      <c r="A59" s="449" t="s">
        <v>198</v>
      </c>
      <c r="B59" s="439" t="s">
        <v>184</v>
      </c>
      <c r="C59" s="439">
        <f>C51+1</f>
        <v>446</v>
      </c>
      <c r="D59" s="439" t="s">
        <v>169</v>
      </c>
      <c r="E59" s="88" t="s">
        <v>180</v>
      </c>
      <c r="F59" s="89">
        <f>F51+7</f>
        <v>45611</v>
      </c>
      <c r="G59" s="90">
        <f>F59+1</f>
        <v>45612</v>
      </c>
      <c r="H59" s="89">
        <f>F59+2</f>
        <v>45613</v>
      </c>
      <c r="I59" s="1618"/>
      <c r="J59" s="1347"/>
      <c r="K59" s="1083"/>
      <c r="L59" s="1316"/>
      <c r="M59" s="1341"/>
      <c r="N59" s="1495"/>
      <c r="O59" s="1341"/>
      <c r="P59" s="1344"/>
      <c r="Q59" s="1071"/>
      <c r="R59" s="1376"/>
      <c r="S59" s="1071"/>
      <c r="T59" s="1071"/>
      <c r="U59" s="1071"/>
      <c r="V59" s="244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</row>
    <row r="60" spans="1:64">
      <c r="A60" s="450" t="s">
        <v>620</v>
      </c>
      <c r="B60" s="440" t="s">
        <v>186</v>
      </c>
      <c r="C60" s="440">
        <f>C52+1</f>
        <v>446</v>
      </c>
      <c r="D60" s="440" t="s">
        <v>169</v>
      </c>
      <c r="E60" s="95" t="s">
        <v>187</v>
      </c>
      <c r="F60" s="96">
        <f>F52+7</f>
        <v>45607</v>
      </c>
      <c r="G60" s="97">
        <f>F60</f>
        <v>45607</v>
      </c>
      <c r="H60" s="96">
        <f>F60+1</f>
        <v>45608</v>
      </c>
      <c r="I60" s="1618"/>
      <c r="J60" s="1347"/>
      <c r="K60" s="1083"/>
      <c r="L60" s="1316"/>
      <c r="M60" s="1341"/>
      <c r="N60" s="1495"/>
      <c r="O60" s="1341"/>
      <c r="P60" s="1344"/>
      <c r="Q60" s="1071"/>
      <c r="R60" s="1376"/>
      <c r="S60" s="1071"/>
      <c r="T60" s="1071"/>
      <c r="U60" s="1071"/>
      <c r="V60" s="244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</row>
    <row r="61" spans="1:64">
      <c r="A61" s="451" t="s">
        <v>217</v>
      </c>
      <c r="B61" s="440" t="s">
        <v>184</v>
      </c>
      <c r="C61" s="440">
        <f>C53+1</f>
        <v>445</v>
      </c>
      <c r="D61" s="440" t="s">
        <v>201</v>
      </c>
      <c r="E61" s="357" t="s">
        <v>187</v>
      </c>
      <c r="F61" s="102">
        <f>F53+7</f>
        <v>45606</v>
      </c>
      <c r="G61" s="103">
        <f>F61+1</f>
        <v>45607</v>
      </c>
      <c r="H61" s="102">
        <f>G61</f>
        <v>45607</v>
      </c>
      <c r="I61" s="1619"/>
      <c r="J61" s="1348"/>
      <c r="K61" s="1656"/>
      <c r="L61" s="1782"/>
      <c r="M61" s="1342"/>
      <c r="N61" s="1992"/>
      <c r="O61" s="1342"/>
      <c r="P61" s="1927"/>
      <c r="Q61" s="1896"/>
      <c r="R61" s="1605"/>
      <c r="S61" s="1896"/>
      <c r="T61" s="1896"/>
      <c r="U61" s="1896"/>
      <c r="V61" s="236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</row>
    <row r="62" spans="1:64">
      <c r="A62" s="62"/>
      <c r="B62" s="39"/>
      <c r="C62" s="39"/>
      <c r="D62" s="40"/>
      <c r="E62" s="40"/>
      <c r="F62" s="39"/>
      <c r="G62" s="39"/>
      <c r="H62" s="39"/>
      <c r="I62" s="63"/>
      <c r="J62" s="63"/>
      <c r="K62" s="63"/>
      <c r="L62" s="63"/>
      <c r="M62" s="64"/>
      <c r="N62" s="64"/>
      <c r="O62" s="64"/>
      <c r="P62" s="64"/>
      <c r="Q62" s="64"/>
      <c r="R62" s="61"/>
      <c r="S62" s="64"/>
      <c r="T62" s="64"/>
      <c r="U62" s="64"/>
      <c r="V62" s="61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</row>
    <row r="63" spans="1:64">
      <c r="A63" s="447" t="s">
        <v>202</v>
      </c>
      <c r="B63" s="282" t="s">
        <v>168</v>
      </c>
      <c r="C63" s="282">
        <f>C55+1</f>
        <v>447</v>
      </c>
      <c r="D63" s="282" t="s">
        <v>169</v>
      </c>
      <c r="E63" s="69" t="s">
        <v>170</v>
      </c>
      <c r="F63" s="70">
        <f>F55+7</f>
        <v>45613</v>
      </c>
      <c r="G63" s="71">
        <f>F63+1</f>
        <v>45614</v>
      </c>
      <c r="H63" s="70">
        <f>F63+4</f>
        <v>45617</v>
      </c>
      <c r="I63" s="1346" t="s">
        <v>906</v>
      </c>
      <c r="J63" s="1987" t="s">
        <v>898</v>
      </c>
      <c r="K63" s="1346">
        <f>K55+1</f>
        <v>446</v>
      </c>
      <c r="L63" s="1346" t="s">
        <v>179</v>
      </c>
      <c r="M63" s="1989">
        <f>SUM(M55+7)</f>
        <v>45624</v>
      </c>
      <c r="N63" s="1895">
        <f>M63+2</f>
        <v>45626</v>
      </c>
      <c r="O63" s="1895">
        <f>SUM(N63+32)</f>
        <v>45658</v>
      </c>
      <c r="P63" s="1895">
        <f>SUM(O63+8)</f>
        <v>45666</v>
      </c>
      <c r="Q63" s="1895">
        <f>SUM(P63+2)</f>
        <v>45668</v>
      </c>
      <c r="R63" s="1604">
        <f>SUM(Q63+3)</f>
        <v>45671</v>
      </c>
      <c r="S63" s="1895">
        <f>SUM(R63+1)</f>
        <v>45672</v>
      </c>
      <c r="T63" s="1895">
        <f>SUM(R63+4)</f>
        <v>45675</v>
      </c>
      <c r="U63" s="1895">
        <f>SUM(S63+4)</f>
        <v>45676</v>
      </c>
      <c r="V63" s="243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</row>
    <row r="64" spans="1:64">
      <c r="A64" s="448" t="s">
        <v>202</v>
      </c>
      <c r="B64" s="331" t="s">
        <v>168</v>
      </c>
      <c r="C64" s="331">
        <f>C56+1</f>
        <v>447</v>
      </c>
      <c r="D64" s="331" t="s">
        <v>169</v>
      </c>
      <c r="E64" s="77" t="s">
        <v>176</v>
      </c>
      <c r="F64" s="78">
        <f>F56+7</f>
        <v>45616</v>
      </c>
      <c r="G64" s="79">
        <f>F64</f>
        <v>45616</v>
      </c>
      <c r="H64" s="78">
        <f>F64+1</f>
        <v>45617</v>
      </c>
      <c r="I64" s="1347"/>
      <c r="J64" s="1347"/>
      <c r="K64" s="1347"/>
      <c r="L64" s="1347"/>
      <c r="M64" s="1319"/>
      <c r="N64" s="1071"/>
      <c r="O64" s="1071"/>
      <c r="P64" s="1071"/>
      <c r="Q64" s="1071"/>
      <c r="R64" s="1376"/>
      <c r="S64" s="1071"/>
      <c r="T64" s="1071"/>
      <c r="U64" s="1071"/>
      <c r="V64" s="244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</row>
    <row r="65" spans="1:64">
      <c r="A65" s="449" t="s">
        <v>228</v>
      </c>
      <c r="B65" s="439" t="s">
        <v>178</v>
      </c>
      <c r="C65" s="439">
        <f>C57+1</f>
        <v>444</v>
      </c>
      <c r="D65" s="439" t="s">
        <v>179</v>
      </c>
      <c r="E65" s="88" t="s">
        <v>180</v>
      </c>
      <c r="F65" s="89">
        <f>F57+7</f>
        <v>45613</v>
      </c>
      <c r="G65" s="90">
        <f>F65+1</f>
        <v>45614</v>
      </c>
      <c r="H65" s="89">
        <f>F65+4</f>
        <v>45617</v>
      </c>
      <c r="I65" s="1347"/>
      <c r="J65" s="1347"/>
      <c r="K65" s="1347"/>
      <c r="L65" s="1347"/>
      <c r="M65" s="1319"/>
      <c r="N65" s="1071"/>
      <c r="O65" s="1071"/>
      <c r="P65" s="1071"/>
      <c r="Q65" s="1071"/>
      <c r="R65" s="1376"/>
      <c r="S65" s="1071"/>
      <c r="T65" s="1071"/>
      <c r="U65" s="1071"/>
      <c r="V65" s="244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</row>
    <row r="66" spans="1:64">
      <c r="A66" s="494" t="s">
        <v>229</v>
      </c>
      <c r="B66" s="439" t="s">
        <v>182</v>
      </c>
      <c r="C66" s="439">
        <f>C58+1</f>
        <v>445</v>
      </c>
      <c r="D66" s="439" t="s">
        <v>179</v>
      </c>
      <c r="E66" s="88" t="s">
        <v>180</v>
      </c>
      <c r="F66" s="89">
        <f>F58+7</f>
        <v>45614</v>
      </c>
      <c r="G66" s="90">
        <f>F66+1</f>
        <v>45615</v>
      </c>
      <c r="H66" s="89">
        <f>F66+2</f>
        <v>45616</v>
      </c>
      <c r="I66" s="1347"/>
      <c r="J66" s="1347"/>
      <c r="K66" s="1347"/>
      <c r="L66" s="1347"/>
      <c r="M66" s="1319"/>
      <c r="N66" s="1071"/>
      <c r="O66" s="1071"/>
      <c r="P66" s="1071"/>
      <c r="Q66" s="1071"/>
      <c r="R66" s="1376"/>
      <c r="S66" s="1071"/>
      <c r="T66" s="1071"/>
      <c r="U66" s="1071"/>
      <c r="V66" s="391" t="s">
        <v>899</v>
      </c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</row>
    <row r="67" spans="1:64">
      <c r="A67" s="449" t="s">
        <v>213</v>
      </c>
      <c r="B67" s="439" t="s">
        <v>184</v>
      </c>
      <c r="C67" s="439">
        <f>C59+1</f>
        <v>447</v>
      </c>
      <c r="D67" s="439" t="s">
        <v>169</v>
      </c>
      <c r="E67" s="88" t="s">
        <v>180</v>
      </c>
      <c r="F67" s="89">
        <f>F59+7</f>
        <v>45618</v>
      </c>
      <c r="G67" s="90">
        <f>F67+1</f>
        <v>45619</v>
      </c>
      <c r="H67" s="89">
        <f>F67+2</f>
        <v>45620</v>
      </c>
      <c r="I67" s="1347"/>
      <c r="J67" s="1347"/>
      <c r="K67" s="1347"/>
      <c r="L67" s="1347"/>
      <c r="M67" s="1319"/>
      <c r="N67" s="1071"/>
      <c r="O67" s="1071"/>
      <c r="P67" s="1071"/>
      <c r="Q67" s="1071"/>
      <c r="R67" s="1376"/>
      <c r="S67" s="1071"/>
      <c r="T67" s="1071"/>
      <c r="U67" s="1071"/>
      <c r="V67" s="244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</row>
    <row r="68" spans="1:64">
      <c r="A68" s="450" t="s">
        <v>199</v>
      </c>
      <c r="B68" s="440" t="s">
        <v>186</v>
      </c>
      <c r="C68" s="440">
        <f>C60+1</f>
        <v>447</v>
      </c>
      <c r="D68" s="440" t="s">
        <v>169</v>
      </c>
      <c r="E68" s="95" t="s">
        <v>187</v>
      </c>
      <c r="F68" s="96">
        <f>F60+7</f>
        <v>45614</v>
      </c>
      <c r="G68" s="97">
        <f>F68</f>
        <v>45614</v>
      </c>
      <c r="H68" s="96">
        <f>F68+1</f>
        <v>45615</v>
      </c>
      <c r="I68" s="1347"/>
      <c r="J68" s="1347"/>
      <c r="K68" s="1347"/>
      <c r="L68" s="1347"/>
      <c r="M68" s="1319"/>
      <c r="N68" s="1071"/>
      <c r="O68" s="1071"/>
      <c r="P68" s="1071"/>
      <c r="Q68" s="1071"/>
      <c r="R68" s="1376"/>
      <c r="S68" s="1071"/>
      <c r="T68" s="1071"/>
      <c r="U68" s="1071"/>
      <c r="V68" s="244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</row>
    <row r="69" spans="1:64">
      <c r="A69" s="451" t="s">
        <v>230</v>
      </c>
      <c r="B69" s="440" t="s">
        <v>184</v>
      </c>
      <c r="C69" s="440">
        <f>C61+1</f>
        <v>446</v>
      </c>
      <c r="D69" s="440" t="s">
        <v>201</v>
      </c>
      <c r="E69" s="357" t="s">
        <v>187</v>
      </c>
      <c r="F69" s="102">
        <f>F61+7</f>
        <v>45613</v>
      </c>
      <c r="G69" s="103">
        <f>F69+1</f>
        <v>45614</v>
      </c>
      <c r="H69" s="102">
        <f>G69</f>
        <v>45614</v>
      </c>
      <c r="I69" s="1348"/>
      <c r="J69" s="1988"/>
      <c r="K69" s="1348"/>
      <c r="L69" s="1348"/>
      <c r="M69" s="1990"/>
      <c r="N69" s="1896"/>
      <c r="O69" s="1896"/>
      <c r="P69" s="1896"/>
      <c r="Q69" s="1896"/>
      <c r="R69" s="1605"/>
      <c r="S69" s="1896"/>
      <c r="T69" s="1896"/>
      <c r="U69" s="1896"/>
      <c r="V69" s="236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</row>
    <row r="70" spans="1:64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64"/>
      <c r="P70" s="64"/>
      <c r="Q70" s="64"/>
      <c r="R70" s="61"/>
      <c r="S70" s="64"/>
      <c r="T70" s="64"/>
      <c r="U70" s="64"/>
      <c r="V70" s="61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</row>
    <row r="71" spans="1:64">
      <c r="A71" s="447" t="s">
        <v>207</v>
      </c>
      <c r="B71" s="282" t="s">
        <v>168</v>
      </c>
      <c r="C71" s="282">
        <f>C63+1</f>
        <v>448</v>
      </c>
      <c r="D71" s="282" t="s">
        <v>169</v>
      </c>
      <c r="E71" s="69" t="s">
        <v>170</v>
      </c>
      <c r="F71" s="70">
        <f>F63+7</f>
        <v>45620</v>
      </c>
      <c r="G71" s="71">
        <f>F71+1</f>
        <v>45621</v>
      </c>
      <c r="H71" s="72">
        <f>F71+4</f>
        <v>45624</v>
      </c>
      <c r="I71" s="1108" t="s">
        <v>907</v>
      </c>
      <c r="J71" s="1984" t="s">
        <v>898</v>
      </c>
      <c r="K71" s="1346">
        <f>K63+1</f>
        <v>447</v>
      </c>
      <c r="L71" s="1346" t="s">
        <v>179</v>
      </c>
      <c r="M71" s="1900">
        <f>SUM(M63+7)</f>
        <v>45631</v>
      </c>
      <c r="N71" s="1895">
        <f>M71+2</f>
        <v>45633</v>
      </c>
      <c r="O71" s="1895">
        <f>SUM(N71+32)</f>
        <v>45665</v>
      </c>
      <c r="P71" s="1895">
        <f>SUM(O71+8)</f>
        <v>45673</v>
      </c>
      <c r="Q71" s="1895">
        <f>SUM(P71+2)</f>
        <v>45675</v>
      </c>
      <c r="R71" s="1604">
        <f>SUM(Q71+3)</f>
        <v>45678</v>
      </c>
      <c r="S71" s="1895">
        <f>SUM(R71+1)</f>
        <v>45679</v>
      </c>
      <c r="T71" s="1895">
        <f>SUM(R71+4)</f>
        <v>45682</v>
      </c>
      <c r="U71" s="1895">
        <f>SUM(S71+4)</f>
        <v>45683</v>
      </c>
      <c r="V71" s="243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</row>
    <row r="72" spans="1:64">
      <c r="A72" s="448" t="s">
        <v>207</v>
      </c>
      <c r="B72" s="331" t="s">
        <v>168</v>
      </c>
      <c r="C72" s="331">
        <f>C64+1</f>
        <v>448</v>
      </c>
      <c r="D72" s="331" t="s">
        <v>169</v>
      </c>
      <c r="E72" s="77" t="s">
        <v>176</v>
      </c>
      <c r="F72" s="78">
        <f>F64+7</f>
        <v>45623</v>
      </c>
      <c r="G72" s="79">
        <f>F72</f>
        <v>45623</v>
      </c>
      <c r="H72" s="80">
        <f>F72+1</f>
        <v>45624</v>
      </c>
      <c r="I72" s="1086"/>
      <c r="J72" s="1985"/>
      <c r="K72" s="1347"/>
      <c r="L72" s="1347"/>
      <c r="M72" s="1195"/>
      <c r="N72" s="1071"/>
      <c r="O72" s="1071"/>
      <c r="P72" s="1071"/>
      <c r="Q72" s="1071"/>
      <c r="R72" s="1376"/>
      <c r="S72" s="1071"/>
      <c r="T72" s="1071"/>
      <c r="U72" s="1071"/>
      <c r="V72" s="244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</row>
    <row r="73" spans="1:64">
      <c r="A73" s="449" t="s">
        <v>177</v>
      </c>
      <c r="B73" s="439" t="s">
        <v>178</v>
      </c>
      <c r="C73" s="439">
        <f>C65+1</f>
        <v>445</v>
      </c>
      <c r="D73" s="439" t="s">
        <v>179</v>
      </c>
      <c r="E73" s="88" t="s">
        <v>180</v>
      </c>
      <c r="F73" s="89">
        <f>F65+7</f>
        <v>45620</v>
      </c>
      <c r="G73" s="90">
        <f>F73+1</f>
        <v>45621</v>
      </c>
      <c r="H73" s="91">
        <f>F73+4</f>
        <v>45624</v>
      </c>
      <c r="I73" s="1086"/>
      <c r="J73" s="1985"/>
      <c r="K73" s="1347"/>
      <c r="L73" s="1347"/>
      <c r="M73" s="1195"/>
      <c r="N73" s="1071"/>
      <c r="O73" s="1071"/>
      <c r="P73" s="1071"/>
      <c r="Q73" s="1071"/>
      <c r="R73" s="1376"/>
      <c r="S73" s="1071"/>
      <c r="T73" s="1071"/>
      <c r="U73" s="1071"/>
      <c r="V73" s="244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</row>
    <row r="74" spans="1:64">
      <c r="A74" s="494" t="s">
        <v>232</v>
      </c>
      <c r="B74" s="439" t="s">
        <v>182</v>
      </c>
      <c r="C74" s="439">
        <f>C66+1</f>
        <v>446</v>
      </c>
      <c r="D74" s="439" t="s">
        <v>179</v>
      </c>
      <c r="E74" s="88" t="s">
        <v>180</v>
      </c>
      <c r="F74" s="89">
        <f>F66+7</f>
        <v>45621</v>
      </c>
      <c r="G74" s="90">
        <f>F74+1</f>
        <v>45622</v>
      </c>
      <c r="H74" s="91">
        <f>F74+2</f>
        <v>45623</v>
      </c>
      <c r="I74" s="1086"/>
      <c r="J74" s="1985"/>
      <c r="K74" s="1347"/>
      <c r="L74" s="1347"/>
      <c r="M74" s="1195"/>
      <c r="N74" s="1071"/>
      <c r="O74" s="1071"/>
      <c r="P74" s="1071"/>
      <c r="Q74" s="1071"/>
      <c r="R74" s="1376"/>
      <c r="S74" s="1071"/>
      <c r="T74" s="1071"/>
      <c r="U74" s="1071"/>
      <c r="V74" s="391" t="s">
        <v>899</v>
      </c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</row>
    <row r="75" spans="1:64">
      <c r="A75" s="449" t="s">
        <v>219</v>
      </c>
      <c r="B75" s="439" t="s">
        <v>184</v>
      </c>
      <c r="C75" s="439">
        <f>C67+1</f>
        <v>448</v>
      </c>
      <c r="D75" s="439" t="s">
        <v>169</v>
      </c>
      <c r="E75" s="88" t="s">
        <v>180</v>
      </c>
      <c r="F75" s="89">
        <f>F67+7</f>
        <v>45625</v>
      </c>
      <c r="G75" s="90">
        <f>F75+1</f>
        <v>45626</v>
      </c>
      <c r="H75" s="89">
        <f>F75+2</f>
        <v>45627</v>
      </c>
      <c r="I75" s="1086"/>
      <c r="J75" s="1985"/>
      <c r="K75" s="1347"/>
      <c r="L75" s="1347"/>
      <c r="M75" s="1195"/>
      <c r="N75" s="1071"/>
      <c r="O75" s="1071"/>
      <c r="P75" s="1071"/>
      <c r="Q75" s="1071"/>
      <c r="R75" s="1376"/>
      <c r="S75" s="1071"/>
      <c r="T75" s="1071"/>
      <c r="U75" s="1071"/>
      <c r="V75" s="244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</row>
    <row r="76" spans="1:64">
      <c r="A76" s="450" t="s">
        <v>233</v>
      </c>
      <c r="B76" s="440" t="s">
        <v>186</v>
      </c>
      <c r="C76" s="440">
        <f>C68+1</f>
        <v>448</v>
      </c>
      <c r="D76" s="440" t="s">
        <v>169</v>
      </c>
      <c r="E76" s="95" t="s">
        <v>187</v>
      </c>
      <c r="F76" s="96">
        <f>F68+7</f>
        <v>45621</v>
      </c>
      <c r="G76" s="97">
        <f>F76</f>
        <v>45621</v>
      </c>
      <c r="H76" s="98">
        <f>F76+1</f>
        <v>45622</v>
      </c>
      <c r="I76" s="1086"/>
      <c r="J76" s="1985"/>
      <c r="K76" s="1347"/>
      <c r="L76" s="1347"/>
      <c r="M76" s="1195"/>
      <c r="N76" s="1071"/>
      <c r="O76" s="1071"/>
      <c r="P76" s="1071"/>
      <c r="Q76" s="1071"/>
      <c r="R76" s="1376"/>
      <c r="S76" s="1071"/>
      <c r="T76" s="1071"/>
      <c r="U76" s="1071"/>
      <c r="V76" s="244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</row>
    <row r="77" spans="1:64">
      <c r="A77" s="451" t="s">
        <v>198</v>
      </c>
      <c r="B77" s="440" t="s">
        <v>184</v>
      </c>
      <c r="C77" s="440">
        <f>C69+1</f>
        <v>447</v>
      </c>
      <c r="D77" s="440" t="s">
        <v>201</v>
      </c>
      <c r="E77" s="357" t="s">
        <v>187</v>
      </c>
      <c r="F77" s="102">
        <f>F69+7</f>
        <v>45620</v>
      </c>
      <c r="G77" s="103">
        <f>F77+1</f>
        <v>45621</v>
      </c>
      <c r="H77" s="281">
        <f>G77</f>
        <v>45621</v>
      </c>
      <c r="I77" s="1109"/>
      <c r="J77" s="1986"/>
      <c r="K77" s="1348"/>
      <c r="L77" s="1348"/>
      <c r="M77" s="1901"/>
      <c r="N77" s="1896"/>
      <c r="O77" s="1896"/>
      <c r="P77" s="1896"/>
      <c r="Q77" s="1896"/>
      <c r="R77" s="1605"/>
      <c r="S77" s="1896"/>
      <c r="T77" s="1896"/>
      <c r="U77" s="1896"/>
      <c r="V77" s="236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</row>
    <row r="78" spans="1:64">
      <c r="A78" s="13" t="s">
        <v>234</v>
      </c>
      <c r="B78" s="14"/>
      <c r="C78" s="14"/>
      <c r="D78" s="14"/>
      <c r="E78" s="15"/>
      <c r="F78" s="14"/>
      <c r="G78" s="14"/>
      <c r="H78" s="14"/>
      <c r="I78" s="14"/>
      <c r="J78" s="14"/>
      <c r="K78" s="14"/>
      <c r="L78" s="14"/>
      <c r="M78" s="115"/>
      <c r="N78" s="14"/>
      <c r="O78" s="14"/>
      <c r="P78" s="14"/>
      <c r="Q78" s="14"/>
      <c r="R78" s="14"/>
      <c r="S78" s="14"/>
      <c r="T78" s="14"/>
      <c r="U78" s="14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</row>
    <row r="79" spans="1:64">
      <c r="A79" s="1"/>
      <c r="B79" s="1"/>
      <c r="C79" s="1"/>
      <c r="D79" s="5"/>
      <c r="E79" s="16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</row>
    <row r="80" spans="1:64">
      <c r="A80" s="1105" t="s">
        <v>235</v>
      </c>
      <c r="B80" s="1106"/>
      <c r="C80" s="1106"/>
      <c r="D80" s="1106"/>
      <c r="E80" s="1106"/>
      <c r="F80" s="1107"/>
      <c r="G80" s="1102" t="s">
        <v>236</v>
      </c>
      <c r="H80" s="1103"/>
      <c r="I80" s="1103"/>
      <c r="J80" s="1103"/>
      <c r="K80" s="1103"/>
      <c r="L80" s="1103"/>
      <c r="M80" s="1103"/>
      <c r="N80" s="1103"/>
      <c r="O80" s="1103"/>
      <c r="P80" s="1103"/>
      <c r="Q80" s="1103"/>
      <c r="R80" s="1103"/>
      <c r="S80" s="1103"/>
      <c r="T80" s="1103"/>
      <c r="U80" s="1103"/>
      <c r="V80" s="1104"/>
    </row>
    <row r="81" spans="1:64">
      <c r="A81" s="1088" t="s">
        <v>908</v>
      </c>
      <c r="B81" s="1089"/>
      <c r="C81" s="1089"/>
      <c r="D81" s="1089"/>
      <c r="E81" s="1089"/>
      <c r="F81" s="1090"/>
      <c r="G81" s="1983" t="s">
        <v>909</v>
      </c>
      <c r="H81" s="1092"/>
      <c r="I81" s="1092"/>
      <c r="J81" s="1092"/>
      <c r="K81" s="1092"/>
      <c r="L81" s="1092"/>
      <c r="M81" s="1092"/>
      <c r="N81" s="1092"/>
      <c r="O81" s="1092"/>
      <c r="P81" s="1092"/>
      <c r="Q81" s="1092"/>
      <c r="R81" s="1092"/>
      <c r="S81" s="1092"/>
      <c r="T81" s="1092"/>
      <c r="U81" s="1092"/>
      <c r="V81" s="1093"/>
    </row>
    <row r="82" spans="1:64">
      <c r="A82" s="1088" t="s">
        <v>910</v>
      </c>
      <c r="B82" s="1089"/>
      <c r="C82" s="1089"/>
      <c r="D82" s="1089"/>
      <c r="E82" s="1089"/>
      <c r="F82" s="1090"/>
      <c r="G82" s="1981" t="s">
        <v>911</v>
      </c>
      <c r="H82" s="1103"/>
      <c r="I82" s="1103"/>
      <c r="J82" s="1103"/>
      <c r="K82" s="1103"/>
      <c r="L82" s="1103"/>
      <c r="M82" s="1103"/>
      <c r="N82" s="1103"/>
      <c r="O82" s="1103"/>
      <c r="P82" s="1103"/>
      <c r="Q82" s="1103"/>
      <c r="R82" s="1103"/>
      <c r="S82" s="1103"/>
      <c r="T82" s="1103"/>
      <c r="U82" s="1103"/>
      <c r="V82" s="1104"/>
    </row>
    <row r="83" spans="1:64">
      <c r="A83" s="1088" t="s">
        <v>912</v>
      </c>
      <c r="B83" s="1089"/>
      <c r="C83" s="1089"/>
      <c r="D83" s="1089"/>
      <c r="E83" s="1089"/>
      <c r="F83" s="1090"/>
      <c r="G83" s="1982" t="s">
        <v>913</v>
      </c>
      <c r="H83" s="1710"/>
      <c r="I83" s="1710"/>
      <c r="J83" s="1710"/>
      <c r="K83" s="1710"/>
      <c r="L83" s="1710"/>
      <c r="M83" s="1710"/>
      <c r="N83" s="1710"/>
      <c r="O83" s="1710"/>
      <c r="P83" s="1710"/>
      <c r="Q83" s="1710"/>
      <c r="R83" s="1710"/>
      <c r="S83" s="1710"/>
      <c r="T83" s="1710"/>
      <c r="U83" s="1710"/>
      <c r="V83" s="1711"/>
    </row>
    <row r="84" spans="1:64">
      <c r="A84" s="1088"/>
      <c r="B84" s="1089"/>
      <c r="C84" s="1089"/>
      <c r="D84" s="1089"/>
      <c r="E84" s="1089"/>
      <c r="F84" s="1688"/>
      <c r="G84" s="118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20"/>
    </row>
    <row r="85" spans="1:64">
      <c r="A85" s="1088"/>
      <c r="B85" s="1089"/>
      <c r="C85" s="1089"/>
      <c r="D85" s="1089"/>
      <c r="E85" s="1089"/>
      <c r="F85" s="1688"/>
      <c r="G85" s="121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3"/>
    </row>
    <row r="86" spans="1:64">
      <c r="A86" s="1"/>
      <c r="B86" s="1"/>
      <c r="C86" s="1"/>
      <c r="D86" s="5"/>
      <c r="E86" s="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</row>
    <row r="87" spans="1:64">
      <c r="A87" s="52"/>
      <c r="B87" s="52"/>
      <c r="C87" s="52"/>
      <c r="D87" s="53"/>
      <c r="E87" s="53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  <c r="BJ87" s="52"/>
      <c r="BK87" s="52"/>
      <c r="BL87" s="52"/>
    </row>
    <row r="88" spans="1:64" ht="15.75">
      <c r="A88" s="54" t="s">
        <v>242</v>
      </c>
      <c r="B88" s="55"/>
      <c r="C88" s="55"/>
      <c r="D88" s="56"/>
      <c r="E88" s="53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  <c r="BK88" s="52"/>
      <c r="BL88" s="52"/>
    </row>
    <row r="89" spans="1:64" ht="15.75">
      <c r="A89" s="57" t="s">
        <v>243</v>
      </c>
      <c r="B89" s="58"/>
      <c r="C89" s="58"/>
      <c r="D89" s="59"/>
      <c r="E89" s="53"/>
      <c r="F89" s="57"/>
      <c r="G89" s="58"/>
      <c r="H89" s="57" t="s">
        <v>244</v>
      </c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  <c r="BH89" s="52"/>
      <c r="BI89" s="52"/>
      <c r="BJ89" s="52"/>
      <c r="BK89" s="52"/>
      <c r="BL89" s="52"/>
    </row>
    <row r="90" spans="1:64" ht="15.75">
      <c r="A90" s="57" t="s">
        <v>245</v>
      </c>
      <c r="B90" s="58"/>
      <c r="C90" s="58"/>
      <c r="D90" s="59"/>
      <c r="E90" s="53"/>
      <c r="F90" s="57"/>
      <c r="G90" s="58"/>
      <c r="H90" s="57" t="s">
        <v>246</v>
      </c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  <c r="BH90" s="52"/>
      <c r="BI90" s="52"/>
      <c r="BJ90" s="52"/>
      <c r="BK90" s="52"/>
      <c r="BL90" s="52"/>
    </row>
    <row r="91" spans="1:64">
      <c r="A91" s="52" t="s">
        <v>247</v>
      </c>
      <c r="B91" s="52"/>
      <c r="C91" s="52"/>
      <c r="D91" s="53"/>
      <c r="E91" s="53"/>
      <c r="F91" s="52"/>
      <c r="G91" s="52"/>
      <c r="H91" s="52" t="s">
        <v>248</v>
      </c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</row>
    <row r="92" spans="1:64">
      <c r="A92" s="60" t="s">
        <v>249</v>
      </c>
      <c r="B92" s="52"/>
      <c r="C92" s="52"/>
      <c r="D92" s="53"/>
      <c r="E92" s="53"/>
      <c r="F92" s="52"/>
      <c r="G92" s="52"/>
      <c r="H92" s="60" t="s">
        <v>250</v>
      </c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  <c r="BH92" s="52"/>
      <c r="BI92" s="52"/>
      <c r="BJ92" s="52"/>
      <c r="BK92" s="52"/>
      <c r="BL92" s="52"/>
    </row>
    <row r="93" spans="1:64">
      <c r="A93" s="52"/>
      <c r="B93" s="52"/>
      <c r="C93" s="52"/>
      <c r="D93" s="53"/>
      <c r="E93" s="53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  <c r="BH93" s="52"/>
      <c r="BI93" s="52"/>
      <c r="BJ93" s="52"/>
      <c r="BK93" s="52"/>
      <c r="BL93" s="52"/>
    </row>
    <row r="94" spans="1:64">
      <c r="A94" s="52" t="s">
        <v>251</v>
      </c>
      <c r="B94" s="52"/>
      <c r="C94" s="52"/>
      <c r="D94" s="53"/>
      <c r="E94" s="53"/>
      <c r="F94" s="52"/>
      <c r="G94" s="52"/>
      <c r="H94" s="52" t="s">
        <v>252</v>
      </c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</row>
    <row r="95" spans="1:64">
      <c r="A95" s="60" t="s">
        <v>253</v>
      </c>
      <c r="B95" s="52"/>
      <c r="C95" s="52"/>
      <c r="D95" s="53"/>
      <c r="E95" s="53"/>
      <c r="F95" s="52"/>
      <c r="G95" s="52"/>
      <c r="H95" s="60" t="s">
        <v>254</v>
      </c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  <c r="BH95" s="52"/>
      <c r="BI95" s="52"/>
      <c r="BJ95" s="52"/>
      <c r="BK95" s="52"/>
      <c r="BL95" s="52"/>
    </row>
    <row r="96" spans="1:64">
      <c r="A96" s="52"/>
      <c r="B96" s="52"/>
      <c r="C96" s="52"/>
      <c r="D96" s="53"/>
      <c r="E96" s="53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</row>
    <row r="97" spans="1:64">
      <c r="A97" s="52"/>
      <c r="B97" s="52"/>
      <c r="C97" s="52"/>
      <c r="D97" s="53"/>
      <c r="E97" s="53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</row>
    <row r="98" spans="1:64">
      <c r="A98" s="52"/>
      <c r="B98" s="52"/>
      <c r="C98" s="52"/>
      <c r="D98" s="53"/>
      <c r="E98" s="53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</row>
    <row r="99" spans="1:64">
      <c r="A99" s="52"/>
      <c r="B99" s="52"/>
      <c r="C99" s="52"/>
      <c r="D99" s="53"/>
      <c r="E99" s="53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</row>
    <row r="100" spans="1:64">
      <c r="A100" s="52"/>
      <c r="B100" s="52"/>
      <c r="C100" s="52"/>
      <c r="D100" s="53"/>
      <c r="E100" s="53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</row>
    <row r="101" spans="1:64">
      <c r="A101" s="52"/>
      <c r="B101" s="52"/>
      <c r="C101" s="52"/>
      <c r="D101" s="53"/>
      <c r="E101" s="53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2"/>
      <c r="BJ101" s="52"/>
      <c r="BK101" s="52"/>
      <c r="BL101" s="52"/>
    </row>
    <row r="102" spans="1:64">
      <c r="A102" s="52"/>
      <c r="B102" s="52"/>
      <c r="C102" s="52"/>
      <c r="D102" s="53"/>
      <c r="E102" s="53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  <c r="BH102" s="52"/>
      <c r="BI102" s="52"/>
      <c r="BJ102" s="52"/>
      <c r="BK102" s="52"/>
      <c r="BL102" s="52"/>
    </row>
    <row r="103" spans="1:64">
      <c r="A103" s="52"/>
      <c r="B103" s="52"/>
      <c r="C103" s="52"/>
      <c r="D103" s="53"/>
      <c r="E103" s="53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</row>
    <row r="104" spans="1:64">
      <c r="A104" s="52"/>
      <c r="B104" s="52"/>
      <c r="C104" s="52"/>
      <c r="D104" s="53"/>
      <c r="E104" s="53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  <c r="BH104" s="52"/>
      <c r="BI104" s="52"/>
      <c r="BJ104" s="52"/>
      <c r="BK104" s="52"/>
      <c r="BL104" s="52"/>
    </row>
    <row r="105" spans="1:64">
      <c r="A105" s="52"/>
      <c r="B105" s="52"/>
      <c r="C105" s="52"/>
      <c r="D105" s="53"/>
      <c r="E105" s="53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  <c r="BG105" s="52"/>
      <c r="BH105" s="52"/>
      <c r="BI105" s="52"/>
      <c r="BJ105" s="52"/>
      <c r="BK105" s="52"/>
      <c r="BL105" s="52"/>
    </row>
    <row r="106" spans="1:64">
      <c r="A106" s="52"/>
      <c r="B106" s="52"/>
      <c r="C106" s="52"/>
      <c r="D106" s="53"/>
      <c r="E106" s="53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  <c r="BH106" s="52"/>
      <c r="BI106" s="52"/>
      <c r="BJ106" s="52"/>
      <c r="BK106" s="52"/>
      <c r="BL106" s="52"/>
    </row>
    <row r="107" spans="1:64">
      <c r="A107" s="52"/>
      <c r="B107" s="52"/>
      <c r="C107" s="52"/>
      <c r="D107" s="53"/>
      <c r="E107" s="53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  <c r="BH107" s="52"/>
      <c r="BI107" s="52"/>
      <c r="BJ107" s="52"/>
      <c r="BK107" s="52"/>
      <c r="BL107" s="52"/>
    </row>
    <row r="108" spans="1:64">
      <c r="D108" s="5"/>
      <c r="E108" s="5"/>
    </row>
    <row r="109" spans="1:64">
      <c r="D109" s="5"/>
      <c r="E109" s="5"/>
    </row>
    <row r="110" spans="1:64">
      <c r="D110" s="5"/>
      <c r="E110" s="5"/>
    </row>
    <row r="111" spans="1:64">
      <c r="D111" s="5"/>
      <c r="E111" s="5"/>
    </row>
    <row r="112" spans="1:64">
      <c r="D112" s="5"/>
      <c r="E112" s="5"/>
    </row>
    <row r="113" spans="4:5">
      <c r="D113" s="5"/>
      <c r="E113" s="5"/>
    </row>
    <row r="114" spans="4:5">
      <c r="D114" s="5"/>
      <c r="E114" s="5"/>
    </row>
    <row r="115" spans="4:5">
      <c r="D115" s="5"/>
      <c r="E115" s="5"/>
    </row>
    <row r="116" spans="4:5">
      <c r="D116" s="5"/>
      <c r="E116" s="5"/>
    </row>
    <row r="117" spans="4:5">
      <c r="D117" s="5"/>
      <c r="E117" s="5"/>
    </row>
    <row r="118" spans="4:5">
      <c r="D118" s="5"/>
      <c r="E118" s="5"/>
    </row>
    <row r="119" spans="4:5">
      <c r="D119" s="5"/>
      <c r="E119" s="5"/>
    </row>
    <row r="120" spans="4:5">
      <c r="D120" s="5"/>
      <c r="E120" s="5"/>
    </row>
    <row r="121" spans="4:5">
      <c r="D121" s="5"/>
      <c r="E121" s="5"/>
    </row>
    <row r="122" spans="4:5">
      <c r="D122" s="5"/>
      <c r="E122" s="5"/>
    </row>
    <row r="123" spans="4:5">
      <c r="D123" s="5"/>
      <c r="E123" s="5"/>
    </row>
    <row r="124" spans="4:5">
      <c r="D124" s="5"/>
      <c r="E124" s="5"/>
    </row>
    <row r="125" spans="4:5">
      <c r="D125" s="5"/>
      <c r="E125" s="5"/>
    </row>
    <row r="126" spans="4:5">
      <c r="D126" s="5"/>
      <c r="E126" s="5"/>
    </row>
    <row r="127" spans="4:5">
      <c r="D127" s="5"/>
      <c r="E127" s="5"/>
    </row>
    <row r="128" spans="4:5">
      <c r="D128" s="5"/>
      <c r="E128" s="5"/>
    </row>
    <row r="129" spans="4:5">
      <c r="D129" s="5"/>
      <c r="E129" s="5"/>
    </row>
    <row r="130" spans="4:5">
      <c r="D130" s="5"/>
      <c r="E130" s="5"/>
    </row>
    <row r="131" spans="4:5">
      <c r="D131" s="5"/>
      <c r="E131" s="5"/>
    </row>
    <row r="132" spans="4:5">
      <c r="D132" s="5"/>
      <c r="E132" s="5"/>
    </row>
    <row r="133" spans="4:5">
      <c r="D133" s="5"/>
      <c r="E133" s="5"/>
    </row>
    <row r="134" spans="4:5">
      <c r="D134" s="5"/>
      <c r="E134" s="5"/>
    </row>
    <row r="135" spans="4:5">
      <c r="D135" s="5"/>
      <c r="E135" s="5"/>
    </row>
    <row r="136" spans="4:5">
      <c r="D136" s="5"/>
      <c r="E136" s="5"/>
    </row>
    <row r="137" spans="4:5">
      <c r="D137" s="5"/>
      <c r="E137" s="5"/>
    </row>
    <row r="138" spans="4:5">
      <c r="D138" s="5"/>
      <c r="E138" s="5"/>
    </row>
    <row r="139" spans="4:5">
      <c r="D139" s="5"/>
      <c r="E139" s="5"/>
    </row>
    <row r="140" spans="4:5">
      <c r="D140" s="5"/>
      <c r="E140" s="5"/>
    </row>
    <row r="141" spans="4:5">
      <c r="D141" s="5"/>
      <c r="E141" s="5"/>
    </row>
    <row r="142" spans="4:5">
      <c r="D142" s="5"/>
      <c r="E142" s="5"/>
    </row>
    <row r="143" spans="4:5">
      <c r="D143" s="5"/>
      <c r="E143" s="5"/>
    </row>
    <row r="144" spans="4:5">
      <c r="D144" s="5"/>
      <c r="E144" s="5"/>
    </row>
    <row r="145" spans="4:5">
      <c r="D145" s="5"/>
      <c r="E145" s="5"/>
    </row>
    <row r="146" spans="4:5">
      <c r="D146" s="5"/>
      <c r="E146" s="5"/>
    </row>
    <row r="147" spans="4:5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5"/>
    </row>
    <row r="196" spans="4:5">
      <c r="D196" s="5"/>
      <c r="E196" s="17"/>
    </row>
    <row r="197" spans="4:5">
      <c r="D197" s="5"/>
      <c r="E197" s="17"/>
    </row>
    <row r="198" spans="4:5">
      <c r="D198" s="5"/>
      <c r="E198" s="17"/>
    </row>
    <row r="199" spans="4:5">
      <c r="D199" s="5"/>
      <c r="E199" s="17"/>
    </row>
    <row r="200" spans="4:5">
      <c r="D200" s="5"/>
      <c r="E200" s="17"/>
    </row>
    <row r="201" spans="4:5">
      <c r="D201" s="5"/>
      <c r="E201" s="17"/>
    </row>
    <row r="202" spans="4:5">
      <c r="D202" s="5"/>
      <c r="E202" s="17"/>
    </row>
    <row r="203" spans="4:5">
      <c r="D203" s="5"/>
      <c r="E203" s="17"/>
    </row>
  </sheetData>
  <mergeCells count="138">
    <mergeCell ref="A4:I4"/>
    <mergeCell ref="A5:A6"/>
    <mergeCell ref="B5:D6"/>
    <mergeCell ref="E5:E6"/>
    <mergeCell ref="F5:G5"/>
    <mergeCell ref="I5:I6"/>
    <mergeCell ref="J5:L6"/>
    <mergeCell ref="M5:N5"/>
    <mergeCell ref="O5:U5"/>
    <mergeCell ref="V5:V6"/>
    <mergeCell ref="I7:I13"/>
    <mergeCell ref="J7:J13"/>
    <mergeCell ref="K7:K13"/>
    <mergeCell ref="L7:L13"/>
    <mergeCell ref="M7:M13"/>
    <mergeCell ref="N7:N13"/>
    <mergeCell ref="U7:U13"/>
    <mergeCell ref="I15:I21"/>
    <mergeCell ref="J15:J21"/>
    <mergeCell ref="K15:K21"/>
    <mergeCell ref="L15:L21"/>
    <mergeCell ref="M15:M21"/>
    <mergeCell ref="N15:N21"/>
    <mergeCell ref="O15:O21"/>
    <mergeCell ref="P15:P21"/>
    <mergeCell ref="Q15:Q21"/>
    <mergeCell ref="O7:O13"/>
    <mergeCell ref="P7:P13"/>
    <mergeCell ref="Q7:Q13"/>
    <mergeCell ref="R7:R13"/>
    <mergeCell ref="S7:S13"/>
    <mergeCell ref="T7:T13"/>
    <mergeCell ref="R15:R21"/>
    <mergeCell ref="N23:N29"/>
    <mergeCell ref="O23:O29"/>
    <mergeCell ref="P23:P29"/>
    <mergeCell ref="S15:S21"/>
    <mergeCell ref="T15:T21"/>
    <mergeCell ref="U15:U21"/>
    <mergeCell ref="V15:V21"/>
    <mergeCell ref="I23:I29"/>
    <mergeCell ref="J23:J29"/>
    <mergeCell ref="K23:K29"/>
    <mergeCell ref="L23:L29"/>
    <mergeCell ref="M23:M29"/>
    <mergeCell ref="T23:T29"/>
    <mergeCell ref="U23:U29"/>
    <mergeCell ref="Q23:Q29"/>
    <mergeCell ref="R23:R29"/>
    <mergeCell ref="S23:S29"/>
    <mergeCell ref="U31:U37"/>
    <mergeCell ref="I39:I45"/>
    <mergeCell ref="J39:J45"/>
    <mergeCell ref="K39:K45"/>
    <mergeCell ref="L39:L45"/>
    <mergeCell ref="M39:M45"/>
    <mergeCell ref="T39:T45"/>
    <mergeCell ref="U39:U45"/>
    <mergeCell ref="Q39:Q45"/>
    <mergeCell ref="R39:R45"/>
    <mergeCell ref="S39:S45"/>
    <mergeCell ref="I31:I37"/>
    <mergeCell ref="J31:J37"/>
    <mergeCell ref="K31:K37"/>
    <mergeCell ref="L31:L37"/>
    <mergeCell ref="M31:M37"/>
    <mergeCell ref="N31:N37"/>
    <mergeCell ref="O31:O37"/>
    <mergeCell ref="P31:P37"/>
    <mergeCell ref="O47:O53"/>
    <mergeCell ref="P47:P53"/>
    <mergeCell ref="N39:N45"/>
    <mergeCell ref="O39:O45"/>
    <mergeCell ref="P39:P45"/>
    <mergeCell ref="Q31:Q37"/>
    <mergeCell ref="R31:R37"/>
    <mergeCell ref="S31:S37"/>
    <mergeCell ref="T31:T37"/>
    <mergeCell ref="N55:N61"/>
    <mergeCell ref="O55:O61"/>
    <mergeCell ref="P55:P61"/>
    <mergeCell ref="Q47:Q53"/>
    <mergeCell ref="R47:R53"/>
    <mergeCell ref="S47:S53"/>
    <mergeCell ref="T47:T53"/>
    <mergeCell ref="U47:U53"/>
    <mergeCell ref="I55:I61"/>
    <mergeCell ref="J55:J61"/>
    <mergeCell ref="K55:K61"/>
    <mergeCell ref="L55:L61"/>
    <mergeCell ref="M55:M61"/>
    <mergeCell ref="T55:T61"/>
    <mergeCell ref="U55:U61"/>
    <mergeCell ref="Q55:Q61"/>
    <mergeCell ref="R55:R61"/>
    <mergeCell ref="S55:S61"/>
    <mergeCell ref="I47:I53"/>
    <mergeCell ref="J47:J53"/>
    <mergeCell ref="K47:K53"/>
    <mergeCell ref="L47:L53"/>
    <mergeCell ref="M47:M53"/>
    <mergeCell ref="N47:N53"/>
    <mergeCell ref="Q63:Q69"/>
    <mergeCell ref="R63:R69"/>
    <mergeCell ref="S63:S69"/>
    <mergeCell ref="T63:T69"/>
    <mergeCell ref="U63:U69"/>
    <mergeCell ref="I71:I77"/>
    <mergeCell ref="J71:J77"/>
    <mergeCell ref="K71:K77"/>
    <mergeCell ref="L71:L77"/>
    <mergeCell ref="M71:M77"/>
    <mergeCell ref="I63:I69"/>
    <mergeCell ref="J63:J69"/>
    <mergeCell ref="K63:K69"/>
    <mergeCell ref="L63:L69"/>
    <mergeCell ref="M63:M69"/>
    <mergeCell ref="N63:N69"/>
    <mergeCell ref="O63:O69"/>
    <mergeCell ref="P63:P69"/>
    <mergeCell ref="A82:F82"/>
    <mergeCell ref="G82:V82"/>
    <mergeCell ref="A83:F83"/>
    <mergeCell ref="G83:V83"/>
    <mergeCell ref="A84:F84"/>
    <mergeCell ref="A85:F85"/>
    <mergeCell ref="T71:T77"/>
    <mergeCell ref="U71:U77"/>
    <mergeCell ref="A80:F80"/>
    <mergeCell ref="G80:V80"/>
    <mergeCell ref="A81:F81"/>
    <mergeCell ref="G81:V81"/>
    <mergeCell ref="N71:N77"/>
    <mergeCell ref="O71:O77"/>
    <mergeCell ref="P71:P77"/>
    <mergeCell ref="Q71:Q77"/>
    <mergeCell ref="R71:R77"/>
    <mergeCell ref="S71:S77"/>
  </mergeCells>
  <hyperlinks>
    <hyperlink ref="H92" r:id="rId1" xr:uid="{023A213B-68EA-4819-8649-3C66A79749FD}"/>
    <hyperlink ref="H95" r:id="rId2" xr:uid="{CF8A5783-B100-44B5-87B0-4424AECD8F74}"/>
    <hyperlink ref="A92" r:id="rId3" xr:uid="{6FCA0887-45A8-4711-9552-E2246F57F7E9}"/>
    <hyperlink ref="A95" r:id="rId4" xr:uid="{EBA755A1-F865-4DB2-99F0-C7D9DF14B9B3}"/>
  </hyperlinks>
  <pageMargins left="0.7" right="0.7" top="0.75" bottom="0.75" header="0.3" footer="0.3"/>
  <drawing r:id="rId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A9D64-ABB1-4F86-8D02-DC65A8517FB5}">
  <dimension ref="A1:BK201"/>
  <sheetViews>
    <sheetView topLeftCell="A56" zoomScale="85" zoomScaleNormal="85" workbookViewId="0">
      <selection activeCell="D77" sqref="D77"/>
    </sheetView>
  </sheetViews>
  <sheetFormatPr defaultRowHeight="15" customHeight="1"/>
  <cols>
    <col min="1" max="1" width="52" customWidth="1"/>
    <col min="2" max="2" width="3.7109375" customWidth="1"/>
    <col min="3" max="3" width="4.7109375" customWidth="1"/>
    <col min="4" max="4" width="3.7109375" customWidth="1"/>
    <col min="9" max="9" width="23.85546875" customWidth="1"/>
    <col min="10" max="10" width="3.7109375" customWidth="1"/>
    <col min="11" max="11" width="5.42578125" bestFit="1" customWidth="1"/>
    <col min="12" max="12" width="3.7109375" customWidth="1"/>
    <col min="15" max="15" width="14.140625" customWidth="1"/>
    <col min="16" max="20" width="15.28515625" customWidth="1"/>
    <col min="21" max="21" width="62.7109375" customWidth="1"/>
  </cols>
  <sheetData>
    <row r="1" spans="1:63" ht="13.9" customHeight="1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>
      <c r="A2" s="4" t="s">
        <v>148</v>
      </c>
      <c r="B2" s="3" t="s">
        <v>84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2"/>
      <c r="W2" s="2"/>
      <c r="X2" s="2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2"/>
      <c r="W3" s="2"/>
      <c r="X3" s="2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25.5" thickBot="1">
      <c r="A4" s="1122" t="s">
        <v>84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8"/>
      <c r="V4" s="2"/>
      <c r="W4" s="2"/>
      <c r="X4" s="2"/>
    </row>
    <row r="5" spans="1:63" ht="26.25" thickBot="1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339</v>
      </c>
      <c r="J5" s="1139" t="s">
        <v>152</v>
      </c>
      <c r="K5" s="1129"/>
      <c r="L5" s="1129"/>
      <c r="M5" s="1588" t="s">
        <v>154</v>
      </c>
      <c r="N5" s="1712"/>
      <c r="O5" s="1144" t="s">
        <v>156</v>
      </c>
      <c r="P5" s="1144"/>
      <c r="Q5" s="1144"/>
      <c r="R5" s="1144"/>
      <c r="S5" s="1144"/>
      <c r="T5" s="1144"/>
      <c r="U5" s="1714" t="s">
        <v>157</v>
      </c>
      <c r="V5" s="18"/>
      <c r="W5" s="18"/>
      <c r="X5" s="18"/>
    </row>
    <row r="6" spans="1:63" ht="24.75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5"/>
      <c r="J6" s="1587"/>
      <c r="K6" s="1132"/>
      <c r="L6" s="1133"/>
      <c r="M6" s="235" t="s">
        <v>158</v>
      </c>
      <c r="N6" s="235" t="s">
        <v>159</v>
      </c>
      <c r="O6" s="235" t="s">
        <v>821</v>
      </c>
      <c r="P6" s="237" t="s">
        <v>818</v>
      </c>
      <c r="Q6" s="238" t="s">
        <v>819</v>
      </c>
      <c r="R6" s="238" t="s">
        <v>914</v>
      </c>
      <c r="S6" s="238" t="s">
        <v>820</v>
      </c>
      <c r="T6" s="238" t="s">
        <v>915</v>
      </c>
      <c r="U6" s="1593"/>
      <c r="V6" s="2"/>
      <c r="W6" s="2"/>
      <c r="X6" s="2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</row>
    <row r="7" spans="1:63" ht="15" customHeight="1">
      <c r="A7" s="447" t="s">
        <v>188</v>
      </c>
      <c r="B7" s="282" t="s">
        <v>168</v>
      </c>
      <c r="C7" s="282">
        <v>440</v>
      </c>
      <c r="D7" s="282" t="s">
        <v>169</v>
      </c>
      <c r="E7" s="71" t="s">
        <v>170</v>
      </c>
      <c r="F7" s="70">
        <v>45564</v>
      </c>
      <c r="G7" s="71">
        <f t="shared" ref="G7:G13" si="0">F7+1</f>
        <v>45565</v>
      </c>
      <c r="H7" s="70">
        <f>F7+4</f>
        <v>45568</v>
      </c>
      <c r="I7" s="1496" t="s">
        <v>916</v>
      </c>
      <c r="J7" s="1697"/>
      <c r="K7" s="2022">
        <v>2439</v>
      </c>
      <c r="L7" s="2022" t="s">
        <v>173</v>
      </c>
      <c r="M7" s="1604">
        <v>45575</v>
      </c>
      <c r="N7" s="1604">
        <f>M7+2</f>
        <v>45577</v>
      </c>
      <c r="O7" s="1604">
        <f>SUM(N7+23)</f>
        <v>45600</v>
      </c>
      <c r="P7" s="1604">
        <f>SUM(O7+2)</f>
        <v>45602</v>
      </c>
      <c r="Q7" s="1604">
        <f>SUM(P7+2)</f>
        <v>45604</v>
      </c>
      <c r="R7" s="1604">
        <f>SUM(Q7+3)</f>
        <v>45607</v>
      </c>
      <c r="S7" s="1604">
        <f>SUM(R7+1)</f>
        <v>45608</v>
      </c>
      <c r="T7" s="1604">
        <f>SUM(S7+4)</f>
        <v>45612</v>
      </c>
      <c r="U7" s="266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</row>
    <row r="8" spans="1:63" ht="15" customHeight="1">
      <c r="A8" s="448" t="s">
        <v>601</v>
      </c>
      <c r="B8" s="393" t="s">
        <v>168</v>
      </c>
      <c r="C8" s="393">
        <v>440</v>
      </c>
      <c r="D8" s="393" t="s">
        <v>169</v>
      </c>
      <c r="E8" s="77" t="s">
        <v>176</v>
      </c>
      <c r="F8" s="437">
        <v>45567</v>
      </c>
      <c r="G8" s="79">
        <f t="shared" si="0"/>
        <v>45568</v>
      </c>
      <c r="H8" s="78">
        <f>F8+1</f>
        <v>45568</v>
      </c>
      <c r="I8" s="1497"/>
      <c r="J8" s="1518"/>
      <c r="K8" s="2023"/>
      <c r="L8" s="2023"/>
      <c r="M8" s="1376"/>
      <c r="N8" s="1376"/>
      <c r="O8" s="1376"/>
      <c r="P8" s="1376"/>
      <c r="Q8" s="1376"/>
      <c r="R8" s="1376"/>
      <c r="S8" s="1376"/>
      <c r="T8" s="1376"/>
      <c r="U8" s="267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</row>
    <row r="9" spans="1:63" ht="15" customHeight="1">
      <c r="A9" s="449" t="s">
        <v>177</v>
      </c>
      <c r="B9" s="439" t="s">
        <v>178</v>
      </c>
      <c r="C9" s="439">
        <v>437</v>
      </c>
      <c r="D9" s="439" t="s">
        <v>179</v>
      </c>
      <c r="E9" s="409" t="s">
        <v>180</v>
      </c>
      <c r="F9" s="410">
        <v>45564</v>
      </c>
      <c r="G9" s="90">
        <f t="shared" si="0"/>
        <v>45565</v>
      </c>
      <c r="H9" s="89">
        <f>F9+4</f>
        <v>45568</v>
      </c>
      <c r="I9" s="1497"/>
      <c r="J9" s="1518"/>
      <c r="K9" s="2023"/>
      <c r="L9" s="2023"/>
      <c r="M9" s="1376"/>
      <c r="N9" s="1376"/>
      <c r="O9" s="1376"/>
      <c r="P9" s="1376"/>
      <c r="Q9" s="1376"/>
      <c r="R9" s="1376"/>
      <c r="S9" s="1376"/>
      <c r="T9" s="1376"/>
      <c r="U9" s="290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</row>
    <row r="10" spans="1:63" ht="15" customHeight="1">
      <c r="A10" s="494" t="s">
        <v>772</v>
      </c>
      <c r="B10" s="439" t="s">
        <v>182</v>
      </c>
      <c r="C10" s="439">
        <v>38</v>
      </c>
      <c r="D10" s="439" t="s">
        <v>179</v>
      </c>
      <c r="E10" s="88" t="s">
        <v>180</v>
      </c>
      <c r="F10" s="89">
        <v>45565</v>
      </c>
      <c r="G10" s="90">
        <f t="shared" si="0"/>
        <v>45566</v>
      </c>
      <c r="H10" s="89">
        <f>F10+2</f>
        <v>45567</v>
      </c>
      <c r="I10" s="1497"/>
      <c r="J10" s="1518"/>
      <c r="K10" s="2023"/>
      <c r="L10" s="2023"/>
      <c r="M10" s="1376"/>
      <c r="N10" s="1376"/>
      <c r="O10" s="1376"/>
      <c r="P10" s="1376"/>
      <c r="Q10" s="1376"/>
      <c r="R10" s="1376"/>
      <c r="S10" s="1376"/>
      <c r="T10" s="1376"/>
      <c r="U10" s="391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</row>
    <row r="11" spans="1:63" ht="15" customHeight="1">
      <c r="A11" s="449" t="s">
        <v>198</v>
      </c>
      <c r="B11" s="439" t="s">
        <v>184</v>
      </c>
      <c r="C11" s="439">
        <v>440</v>
      </c>
      <c r="D11" s="439" t="s">
        <v>169</v>
      </c>
      <c r="E11" s="88" t="s">
        <v>180</v>
      </c>
      <c r="F11" s="89">
        <v>45569</v>
      </c>
      <c r="G11" s="90">
        <f t="shared" si="0"/>
        <v>45570</v>
      </c>
      <c r="H11" s="89">
        <f>F11+2</f>
        <v>45571</v>
      </c>
      <c r="I11" s="1497"/>
      <c r="J11" s="1518"/>
      <c r="K11" s="2023"/>
      <c r="L11" s="2023"/>
      <c r="M11" s="1376"/>
      <c r="N11" s="1376"/>
      <c r="O11" s="1376"/>
      <c r="P11" s="1376"/>
      <c r="Q11" s="1376"/>
      <c r="R11" s="1376"/>
      <c r="S11" s="1376"/>
      <c r="T11" s="1376"/>
      <c r="U11" s="264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</row>
    <row r="12" spans="1:63" ht="15.75" customHeight="1">
      <c r="A12" s="450" t="s">
        <v>193</v>
      </c>
      <c r="B12" s="440" t="s">
        <v>186</v>
      </c>
      <c r="C12" s="440">
        <v>440</v>
      </c>
      <c r="D12" s="440" t="s">
        <v>169</v>
      </c>
      <c r="E12" s="95" t="s">
        <v>187</v>
      </c>
      <c r="F12" s="96">
        <v>45565</v>
      </c>
      <c r="G12" s="97">
        <f t="shared" si="0"/>
        <v>45566</v>
      </c>
      <c r="H12" s="96">
        <f>F12+1</f>
        <v>45566</v>
      </c>
      <c r="I12" s="1497"/>
      <c r="J12" s="1518"/>
      <c r="K12" s="2023"/>
      <c r="L12" s="2023"/>
      <c r="M12" s="1376"/>
      <c r="N12" s="1376"/>
      <c r="O12" s="1376"/>
      <c r="P12" s="1376"/>
      <c r="Q12" s="1376"/>
      <c r="R12" s="1376"/>
      <c r="S12" s="1376"/>
      <c r="T12" s="1376"/>
      <c r="U12" s="264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</row>
    <row r="13" spans="1:63" ht="15.75" customHeight="1">
      <c r="A13" s="451" t="s">
        <v>177</v>
      </c>
      <c r="B13" s="440" t="s">
        <v>178</v>
      </c>
      <c r="C13" s="440">
        <v>437</v>
      </c>
      <c r="D13" s="440" t="s">
        <v>179</v>
      </c>
      <c r="E13" s="357" t="s">
        <v>187</v>
      </c>
      <c r="F13" s="102">
        <v>45567</v>
      </c>
      <c r="G13" s="103">
        <f t="shared" si="0"/>
        <v>45568</v>
      </c>
      <c r="H13" s="102">
        <f>F13+1</f>
        <v>45568</v>
      </c>
      <c r="I13" s="1498"/>
      <c r="J13" s="1698"/>
      <c r="K13" s="2024"/>
      <c r="L13" s="2024"/>
      <c r="M13" s="1605"/>
      <c r="N13" s="1605"/>
      <c r="O13" s="1605"/>
      <c r="P13" s="1605"/>
      <c r="Q13" s="1605"/>
      <c r="R13" s="1605"/>
      <c r="S13" s="1605"/>
      <c r="T13" s="1605"/>
      <c r="U13" s="265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</row>
    <row r="14" spans="1:63">
      <c r="A14" s="62"/>
      <c r="B14" s="360"/>
      <c r="C14" s="360"/>
      <c r="D14" s="361"/>
      <c r="E14" s="40"/>
      <c r="F14" s="39"/>
      <c r="G14" s="39"/>
      <c r="H14" s="39"/>
      <c r="I14" s="63"/>
      <c r="J14" s="63"/>
      <c r="K14" s="63"/>
      <c r="L14" s="63"/>
      <c r="M14" s="64"/>
      <c r="N14" s="64"/>
      <c r="O14" s="64"/>
      <c r="P14" s="64"/>
      <c r="Q14" s="64"/>
      <c r="R14" s="64"/>
      <c r="S14" s="64"/>
      <c r="T14" s="64"/>
      <c r="U14" s="61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</row>
    <row r="15" spans="1:63" ht="15" customHeight="1">
      <c r="A15" s="447" t="s">
        <v>603</v>
      </c>
      <c r="B15" s="393" t="s">
        <v>168</v>
      </c>
      <c r="C15" s="393">
        <f>C7+1</f>
        <v>441</v>
      </c>
      <c r="D15" s="393" t="s">
        <v>169</v>
      </c>
      <c r="E15" s="69" t="s">
        <v>170</v>
      </c>
      <c r="F15" s="70">
        <f>F7+7</f>
        <v>45571</v>
      </c>
      <c r="G15" s="71">
        <f t="shared" ref="G15:G21" si="1">F15+1</f>
        <v>45572</v>
      </c>
      <c r="H15" s="72">
        <f>F15+4</f>
        <v>45575</v>
      </c>
      <c r="I15" s="1697" t="s">
        <v>917</v>
      </c>
      <c r="J15" s="2022" t="s">
        <v>918</v>
      </c>
      <c r="K15" s="2022">
        <v>440</v>
      </c>
      <c r="L15" s="2022" t="s">
        <v>179</v>
      </c>
      <c r="M15" s="1604">
        <f>SUM(M7,7)</f>
        <v>45582</v>
      </c>
      <c r="N15" s="1604">
        <f>M15+2</f>
        <v>45584</v>
      </c>
      <c r="O15" s="1604">
        <f>SUM(N15+23)</f>
        <v>45607</v>
      </c>
      <c r="P15" s="1604">
        <f>SUM(O15+2)</f>
        <v>45609</v>
      </c>
      <c r="Q15" s="1604">
        <f>SUM(P15+2)</f>
        <v>45611</v>
      </c>
      <c r="R15" s="1604">
        <f>SUM(Q15+3)</f>
        <v>45614</v>
      </c>
      <c r="S15" s="1604">
        <f>SUM(R15+1)</f>
        <v>45615</v>
      </c>
      <c r="T15" s="1604">
        <f>SUM(S15+4)</f>
        <v>45619</v>
      </c>
      <c r="U15" s="2013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</row>
    <row r="16" spans="1:63" ht="15" customHeight="1">
      <c r="A16" s="448" t="s">
        <v>194</v>
      </c>
      <c r="B16" s="282" t="s">
        <v>168</v>
      </c>
      <c r="C16" s="282">
        <f>C8+1</f>
        <v>441</v>
      </c>
      <c r="D16" s="282" t="s">
        <v>169</v>
      </c>
      <c r="E16" s="77" t="s">
        <v>176</v>
      </c>
      <c r="F16" s="78">
        <f>F8+7</f>
        <v>45574</v>
      </c>
      <c r="G16" s="79">
        <f t="shared" si="1"/>
        <v>45575</v>
      </c>
      <c r="H16" s="80">
        <f>F16+1</f>
        <v>45575</v>
      </c>
      <c r="I16" s="1518"/>
      <c r="J16" s="2023"/>
      <c r="K16" s="2023"/>
      <c r="L16" s="2023"/>
      <c r="M16" s="1376"/>
      <c r="N16" s="1376"/>
      <c r="O16" s="1376"/>
      <c r="P16" s="1376"/>
      <c r="Q16" s="1376"/>
      <c r="R16" s="1376"/>
      <c r="S16" s="1376"/>
      <c r="T16" s="1376"/>
      <c r="U16" s="2014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</row>
    <row r="17" spans="1:63" ht="15" customHeight="1">
      <c r="A17" s="449" t="s">
        <v>196</v>
      </c>
      <c r="B17" s="693" t="s">
        <v>178</v>
      </c>
      <c r="C17" s="693">
        <f>C9+1</f>
        <v>438</v>
      </c>
      <c r="D17" s="693" t="s">
        <v>179</v>
      </c>
      <c r="E17" s="88" t="s">
        <v>180</v>
      </c>
      <c r="F17" s="89">
        <f>F9+7</f>
        <v>45571</v>
      </c>
      <c r="G17" s="90">
        <f t="shared" si="1"/>
        <v>45572</v>
      </c>
      <c r="H17" s="91">
        <f>F17+4</f>
        <v>45575</v>
      </c>
      <c r="I17" s="1518"/>
      <c r="J17" s="2023"/>
      <c r="K17" s="2023"/>
      <c r="L17" s="2023"/>
      <c r="M17" s="1376"/>
      <c r="N17" s="1376"/>
      <c r="O17" s="1376"/>
      <c r="P17" s="1376"/>
      <c r="Q17" s="1376"/>
      <c r="R17" s="1376"/>
      <c r="S17" s="1376"/>
      <c r="T17" s="1376"/>
      <c r="U17" s="2014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</row>
    <row r="18" spans="1:63" ht="15" customHeight="1">
      <c r="A18" s="494" t="s">
        <v>774</v>
      </c>
      <c r="B18" s="439" t="s">
        <v>182</v>
      </c>
      <c r="C18" s="439">
        <f>C10+1</f>
        <v>39</v>
      </c>
      <c r="D18" s="439" t="s">
        <v>179</v>
      </c>
      <c r="E18" s="88" t="s">
        <v>180</v>
      </c>
      <c r="F18" s="89">
        <f>F10+7</f>
        <v>45572</v>
      </c>
      <c r="G18" s="90">
        <f t="shared" si="1"/>
        <v>45573</v>
      </c>
      <c r="H18" s="91">
        <f>F18+2</f>
        <v>45574</v>
      </c>
      <c r="I18" s="1518"/>
      <c r="J18" s="2023"/>
      <c r="K18" s="2023"/>
      <c r="L18" s="2023"/>
      <c r="M18" s="1376"/>
      <c r="N18" s="1376"/>
      <c r="O18" s="1376"/>
      <c r="P18" s="1376"/>
      <c r="Q18" s="1376"/>
      <c r="R18" s="1376"/>
      <c r="S18" s="1376"/>
      <c r="T18" s="1376"/>
      <c r="U18" s="2014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</row>
    <row r="19" spans="1:63" ht="15" customHeight="1">
      <c r="A19" s="449" t="s">
        <v>512</v>
      </c>
      <c r="B19" s="439" t="s">
        <v>184</v>
      </c>
      <c r="C19" s="439">
        <f>C11+1</f>
        <v>441</v>
      </c>
      <c r="D19" s="439" t="s">
        <v>169</v>
      </c>
      <c r="E19" s="88" t="s">
        <v>180</v>
      </c>
      <c r="F19" s="89">
        <f>F11+7</f>
        <v>45576</v>
      </c>
      <c r="G19" s="90">
        <f t="shared" si="1"/>
        <v>45577</v>
      </c>
      <c r="H19" s="89">
        <f>F19+2</f>
        <v>45578</v>
      </c>
      <c r="I19" s="1518"/>
      <c r="J19" s="2023"/>
      <c r="K19" s="2023"/>
      <c r="L19" s="2023"/>
      <c r="M19" s="1376"/>
      <c r="N19" s="1376"/>
      <c r="O19" s="1376"/>
      <c r="P19" s="1376"/>
      <c r="Q19" s="1376"/>
      <c r="R19" s="1376"/>
      <c r="S19" s="1376"/>
      <c r="T19" s="1376"/>
      <c r="U19" s="2014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</row>
    <row r="20" spans="1:63" ht="15" customHeight="1">
      <c r="A20" s="450" t="s">
        <v>199</v>
      </c>
      <c r="B20" s="440" t="s">
        <v>186</v>
      </c>
      <c r="C20" s="440">
        <f>C12+1</f>
        <v>441</v>
      </c>
      <c r="D20" s="440" t="s">
        <v>169</v>
      </c>
      <c r="E20" s="95" t="s">
        <v>187</v>
      </c>
      <c r="F20" s="96">
        <f>F12+7</f>
        <v>45572</v>
      </c>
      <c r="G20" s="97">
        <f t="shared" si="1"/>
        <v>45573</v>
      </c>
      <c r="H20" s="98">
        <f>F20+1</f>
        <v>45573</v>
      </c>
      <c r="I20" s="1518"/>
      <c r="J20" s="2023"/>
      <c r="K20" s="2023"/>
      <c r="L20" s="2023"/>
      <c r="M20" s="1376"/>
      <c r="N20" s="1376"/>
      <c r="O20" s="1376"/>
      <c r="P20" s="1376"/>
      <c r="Q20" s="1376"/>
      <c r="R20" s="1376"/>
      <c r="S20" s="1376"/>
      <c r="T20" s="1376"/>
      <c r="U20" s="2014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</row>
    <row r="21" spans="1:63" ht="15" customHeight="1">
      <c r="A21" s="451" t="s">
        <v>211</v>
      </c>
      <c r="B21" s="440" t="s">
        <v>184</v>
      </c>
      <c r="C21" s="440">
        <v>440</v>
      </c>
      <c r="D21" s="440" t="s">
        <v>201</v>
      </c>
      <c r="E21" s="357" t="s">
        <v>187</v>
      </c>
      <c r="F21" s="102">
        <f>F13+4</f>
        <v>45571</v>
      </c>
      <c r="G21" s="103">
        <f t="shared" si="1"/>
        <v>45572</v>
      </c>
      <c r="H21" s="281">
        <f>F21+1</f>
        <v>45572</v>
      </c>
      <c r="I21" s="1698"/>
      <c r="J21" s="2024"/>
      <c r="K21" s="2024"/>
      <c r="L21" s="2024"/>
      <c r="M21" s="1605"/>
      <c r="N21" s="1605"/>
      <c r="O21" s="1605"/>
      <c r="P21" s="1605"/>
      <c r="Q21" s="1605"/>
      <c r="R21" s="1605"/>
      <c r="S21" s="1605"/>
      <c r="T21" s="1605"/>
      <c r="U21" s="2015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</row>
    <row r="22" spans="1:63">
      <c r="A22" s="62"/>
      <c r="B22" s="360"/>
      <c r="C22" s="360"/>
      <c r="D22" s="361"/>
      <c r="E22" s="40"/>
      <c r="F22" s="39"/>
      <c r="G22" s="39"/>
      <c r="H22" s="39"/>
      <c r="I22" s="63"/>
      <c r="J22" s="63"/>
      <c r="K22" s="63"/>
      <c r="L22" s="63"/>
      <c r="M22" s="64"/>
      <c r="N22" s="64"/>
      <c r="O22" s="64"/>
      <c r="P22" s="64"/>
      <c r="Q22" s="64"/>
      <c r="R22" s="64"/>
      <c r="S22" s="64"/>
      <c r="T22" s="64"/>
      <c r="U22" s="61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</row>
    <row r="23" spans="1:63" ht="15" customHeight="1">
      <c r="A23" s="447" t="s">
        <v>202</v>
      </c>
      <c r="B23" s="282" t="s">
        <v>168</v>
      </c>
      <c r="C23" s="282">
        <f>C15+1</f>
        <v>442</v>
      </c>
      <c r="D23" s="282" t="s">
        <v>169</v>
      </c>
      <c r="E23" s="69" t="s">
        <v>170</v>
      </c>
      <c r="F23" s="70">
        <f>F15+7</f>
        <v>45578</v>
      </c>
      <c r="G23" s="71">
        <f t="shared" ref="G23:G29" si="2">F23+1</f>
        <v>45579</v>
      </c>
      <c r="H23" s="70">
        <f>F23+4</f>
        <v>45582</v>
      </c>
      <c r="I23" s="1496" t="s">
        <v>919</v>
      </c>
      <c r="J23" s="1108"/>
      <c r="K23" s="2007">
        <v>2441</v>
      </c>
      <c r="L23" s="2036" t="s">
        <v>173</v>
      </c>
      <c r="M23" s="1633">
        <f>SUM(M15+7)</f>
        <v>45589</v>
      </c>
      <c r="N23" s="1614">
        <f>M23+2</f>
        <v>45591</v>
      </c>
      <c r="O23" s="1604">
        <f>SUM(N23+23)</f>
        <v>45614</v>
      </c>
      <c r="P23" s="1604">
        <f>SUM(O23+2)</f>
        <v>45616</v>
      </c>
      <c r="Q23" s="1604">
        <f>SUM(P23+2)</f>
        <v>45618</v>
      </c>
      <c r="R23" s="1604">
        <f>SUM(Q23+3)</f>
        <v>45621</v>
      </c>
      <c r="S23" s="1604">
        <f>SUM(R23+1)</f>
        <v>45622</v>
      </c>
      <c r="T23" s="1604">
        <f>SUM(S23+4)</f>
        <v>45626</v>
      </c>
      <c r="U23" s="243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</row>
    <row r="24" spans="1:63" ht="15" customHeight="1">
      <c r="A24" s="448" t="s">
        <v>202</v>
      </c>
      <c r="B24" s="331" t="s">
        <v>168</v>
      </c>
      <c r="C24" s="331">
        <f>C16+1</f>
        <v>442</v>
      </c>
      <c r="D24" s="331" t="s">
        <v>169</v>
      </c>
      <c r="E24" s="77" t="s">
        <v>176</v>
      </c>
      <c r="F24" s="78">
        <f>F16+7</f>
        <v>45581</v>
      </c>
      <c r="G24" s="79">
        <f t="shared" si="2"/>
        <v>45582</v>
      </c>
      <c r="H24" s="78">
        <f>F24+1</f>
        <v>45582</v>
      </c>
      <c r="I24" s="1497"/>
      <c r="J24" s="1086"/>
      <c r="K24" s="2008"/>
      <c r="L24" s="2037"/>
      <c r="M24" s="1634"/>
      <c r="N24" s="1561"/>
      <c r="O24" s="1376"/>
      <c r="P24" s="1376"/>
      <c r="Q24" s="1376"/>
      <c r="R24" s="1376"/>
      <c r="S24" s="1376"/>
      <c r="T24" s="1376"/>
      <c r="U24" s="244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</row>
    <row r="25" spans="1:63" ht="15" customHeight="1">
      <c r="A25" s="449" t="s">
        <v>203</v>
      </c>
      <c r="B25" s="439" t="s">
        <v>178</v>
      </c>
      <c r="C25" s="439">
        <f>C17+1</f>
        <v>439</v>
      </c>
      <c r="D25" s="439" t="s">
        <v>179</v>
      </c>
      <c r="E25" s="88" t="s">
        <v>180</v>
      </c>
      <c r="F25" s="89">
        <f>F17+7</f>
        <v>45578</v>
      </c>
      <c r="G25" s="90">
        <f t="shared" si="2"/>
        <v>45579</v>
      </c>
      <c r="H25" s="89">
        <f>F25+4</f>
        <v>45582</v>
      </c>
      <c r="I25" s="1497"/>
      <c r="J25" s="1086"/>
      <c r="K25" s="2008"/>
      <c r="L25" s="2037"/>
      <c r="M25" s="1634"/>
      <c r="N25" s="1561"/>
      <c r="O25" s="1376"/>
      <c r="P25" s="1376"/>
      <c r="Q25" s="1376"/>
      <c r="R25" s="1376"/>
      <c r="S25" s="1376"/>
      <c r="T25" s="1376"/>
      <c r="U25" s="290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</row>
    <row r="26" spans="1:63" ht="15" customHeight="1">
      <c r="A26" s="494" t="s">
        <v>608</v>
      </c>
      <c r="B26" s="439" t="s">
        <v>182</v>
      </c>
      <c r="C26" s="439">
        <f>C18+1</f>
        <v>40</v>
      </c>
      <c r="D26" s="439" t="s">
        <v>179</v>
      </c>
      <c r="E26" s="88" t="s">
        <v>180</v>
      </c>
      <c r="F26" s="89">
        <f>F18+7</f>
        <v>45579</v>
      </c>
      <c r="G26" s="90">
        <f t="shared" si="2"/>
        <v>45580</v>
      </c>
      <c r="H26" s="89">
        <f>F26+2</f>
        <v>45581</v>
      </c>
      <c r="I26" s="1497"/>
      <c r="J26" s="1086"/>
      <c r="K26" s="2008"/>
      <c r="L26" s="2037"/>
      <c r="M26" s="1634"/>
      <c r="N26" s="1561"/>
      <c r="O26" s="1376"/>
      <c r="P26" s="1376"/>
      <c r="Q26" s="1376"/>
      <c r="R26" s="1376"/>
      <c r="S26" s="1376"/>
      <c r="T26" s="1376"/>
      <c r="U26" s="443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</row>
    <row r="27" spans="1:63" ht="15" customHeight="1">
      <c r="A27" s="449" t="s">
        <v>219</v>
      </c>
      <c r="B27" s="439" t="s">
        <v>184</v>
      </c>
      <c r="C27" s="439">
        <f>C19+1</f>
        <v>442</v>
      </c>
      <c r="D27" s="439" t="s">
        <v>169</v>
      </c>
      <c r="E27" s="88" t="s">
        <v>180</v>
      </c>
      <c r="F27" s="89">
        <f>F19+7</f>
        <v>45583</v>
      </c>
      <c r="G27" s="90">
        <f t="shared" si="2"/>
        <v>45584</v>
      </c>
      <c r="H27" s="89">
        <f>F27+2</f>
        <v>45585</v>
      </c>
      <c r="I27" s="1497"/>
      <c r="J27" s="1086"/>
      <c r="K27" s="2008"/>
      <c r="L27" s="2037"/>
      <c r="M27" s="1634"/>
      <c r="N27" s="1561"/>
      <c r="O27" s="1376"/>
      <c r="P27" s="1376"/>
      <c r="Q27" s="1376"/>
      <c r="R27" s="1376"/>
      <c r="S27" s="1376"/>
      <c r="T27" s="1376"/>
      <c r="U27" s="244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</row>
    <row r="28" spans="1:63" ht="15" customHeight="1">
      <c r="A28" s="450" t="s">
        <v>233</v>
      </c>
      <c r="B28" s="440" t="s">
        <v>186</v>
      </c>
      <c r="C28" s="440">
        <f>C20+1</f>
        <v>442</v>
      </c>
      <c r="D28" s="440" t="s">
        <v>169</v>
      </c>
      <c r="E28" s="95" t="s">
        <v>187</v>
      </c>
      <c r="F28" s="96">
        <f>F20+7</f>
        <v>45579</v>
      </c>
      <c r="G28" s="97">
        <f t="shared" si="2"/>
        <v>45580</v>
      </c>
      <c r="H28" s="96">
        <f>F28+1</f>
        <v>45580</v>
      </c>
      <c r="I28" s="1497"/>
      <c r="J28" s="1086"/>
      <c r="K28" s="2008"/>
      <c r="L28" s="2037"/>
      <c r="M28" s="1634"/>
      <c r="N28" s="1561"/>
      <c r="O28" s="1376"/>
      <c r="P28" s="1376"/>
      <c r="Q28" s="1376"/>
      <c r="R28" s="1376"/>
      <c r="S28" s="1376"/>
      <c r="T28" s="1376"/>
      <c r="U28" s="244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</row>
    <row r="29" spans="1:63" ht="15" customHeight="1">
      <c r="A29" s="451" t="s">
        <v>198</v>
      </c>
      <c r="B29" s="440" t="s">
        <v>184</v>
      </c>
      <c r="C29" s="440">
        <f>C21+1</f>
        <v>441</v>
      </c>
      <c r="D29" s="440" t="s">
        <v>201</v>
      </c>
      <c r="E29" s="357" t="s">
        <v>187</v>
      </c>
      <c r="F29" s="102">
        <f>F21+7</f>
        <v>45578</v>
      </c>
      <c r="G29" s="103">
        <f t="shared" si="2"/>
        <v>45579</v>
      </c>
      <c r="H29" s="102">
        <f>F29+1</f>
        <v>45579</v>
      </c>
      <c r="I29" s="1498"/>
      <c r="J29" s="1109"/>
      <c r="K29" s="2009"/>
      <c r="L29" s="2038"/>
      <c r="M29" s="1635"/>
      <c r="N29" s="1974"/>
      <c r="O29" s="1605"/>
      <c r="P29" s="1605"/>
      <c r="Q29" s="1605"/>
      <c r="R29" s="1605"/>
      <c r="S29" s="1605"/>
      <c r="T29" s="1605"/>
      <c r="U29" s="236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</row>
    <row r="30" spans="1:63">
      <c r="A30" s="62"/>
      <c r="B30" s="360"/>
      <c r="C30" s="360"/>
      <c r="D30" s="361"/>
      <c r="E30" s="40"/>
      <c r="F30" s="39"/>
      <c r="G30" s="39"/>
      <c r="H30" s="39"/>
      <c r="I30" s="63"/>
      <c r="J30" s="63"/>
      <c r="K30" s="63"/>
      <c r="L30" s="63"/>
      <c r="M30" s="64"/>
      <c r="N30" s="64"/>
      <c r="O30" s="64"/>
      <c r="P30" s="64"/>
      <c r="Q30" s="64"/>
      <c r="R30" s="64"/>
      <c r="S30" s="64"/>
      <c r="T30" s="64"/>
      <c r="U30" s="61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</row>
    <row r="31" spans="1:63" ht="15" customHeight="1">
      <c r="A31" s="447" t="s">
        <v>207</v>
      </c>
      <c r="B31" s="282" t="s">
        <v>168</v>
      </c>
      <c r="C31" s="282">
        <f>C23+1</f>
        <v>443</v>
      </c>
      <c r="D31" s="282" t="s">
        <v>169</v>
      </c>
      <c r="E31" s="69" t="s">
        <v>170</v>
      </c>
      <c r="F31" s="70">
        <f>F23+7</f>
        <v>45585</v>
      </c>
      <c r="G31" s="71">
        <f t="shared" ref="G31:G37" si="3">F31+1</f>
        <v>45586</v>
      </c>
      <c r="H31" s="72">
        <f>F31+4</f>
        <v>45589</v>
      </c>
      <c r="I31" s="1938" t="s">
        <v>920</v>
      </c>
      <c r="J31" s="2007"/>
      <c r="K31" s="2007">
        <v>2442</v>
      </c>
      <c r="L31" s="2007" t="s">
        <v>173</v>
      </c>
      <c r="M31" s="1604">
        <f>SUM(M23+7)</f>
        <v>45596</v>
      </c>
      <c r="N31" s="1604">
        <f>M31+2</f>
        <v>45598</v>
      </c>
      <c r="O31" s="1604">
        <f>SUM(N31+23)</f>
        <v>45621</v>
      </c>
      <c r="P31" s="1604">
        <f>SUM(O31+2)</f>
        <v>45623</v>
      </c>
      <c r="Q31" s="1604">
        <f>SUM(P31+2)</f>
        <v>45625</v>
      </c>
      <c r="R31" s="1604">
        <f>SUM(Q31+3)</f>
        <v>45628</v>
      </c>
      <c r="S31" s="1604">
        <f>SUM(R31+1)</f>
        <v>45629</v>
      </c>
      <c r="T31" s="1604">
        <f>SUM(S31+4)</f>
        <v>45633</v>
      </c>
      <c r="U31" s="243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</row>
    <row r="32" spans="1:63" ht="15" customHeight="1">
      <c r="A32" s="448" t="s">
        <v>207</v>
      </c>
      <c r="B32" s="331" t="s">
        <v>168</v>
      </c>
      <c r="C32" s="331">
        <f>C24+1</f>
        <v>443</v>
      </c>
      <c r="D32" s="331" t="s">
        <v>169</v>
      </c>
      <c r="E32" s="77" t="s">
        <v>176</v>
      </c>
      <c r="F32" s="78">
        <f>F24+7</f>
        <v>45588</v>
      </c>
      <c r="G32" s="79">
        <f t="shared" si="3"/>
        <v>45589</v>
      </c>
      <c r="H32" s="80">
        <f>F32+1</f>
        <v>45589</v>
      </c>
      <c r="I32" s="1086"/>
      <c r="J32" s="2008"/>
      <c r="K32" s="2008"/>
      <c r="L32" s="2008"/>
      <c r="M32" s="1376"/>
      <c r="N32" s="1376"/>
      <c r="O32" s="1376"/>
      <c r="P32" s="1376"/>
      <c r="Q32" s="1376"/>
      <c r="R32" s="1376"/>
      <c r="S32" s="1376"/>
      <c r="T32" s="1376"/>
      <c r="U32" s="244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</row>
    <row r="33" spans="1:63" ht="15" customHeight="1">
      <c r="A33" s="449" t="s">
        <v>604</v>
      </c>
      <c r="B33" s="439" t="s">
        <v>178</v>
      </c>
      <c r="C33" s="439">
        <f>C25+1</f>
        <v>440</v>
      </c>
      <c r="D33" s="439" t="s">
        <v>179</v>
      </c>
      <c r="E33" s="333" t="s">
        <v>180</v>
      </c>
      <c r="F33" s="334">
        <f>F25+7</f>
        <v>45585</v>
      </c>
      <c r="G33" s="335">
        <f t="shared" si="3"/>
        <v>45586</v>
      </c>
      <c r="H33" s="336">
        <f>F33+4</f>
        <v>45589</v>
      </c>
      <c r="I33" s="1086"/>
      <c r="J33" s="2008"/>
      <c r="K33" s="2008"/>
      <c r="L33" s="2008"/>
      <c r="M33" s="1376"/>
      <c r="N33" s="1376"/>
      <c r="O33" s="1376"/>
      <c r="P33" s="1376"/>
      <c r="Q33" s="1376"/>
      <c r="R33" s="1376"/>
      <c r="S33" s="1376"/>
      <c r="T33" s="1376"/>
      <c r="U33" s="244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</row>
    <row r="34" spans="1:63" ht="15" customHeight="1">
      <c r="A34" s="494" t="s">
        <v>610</v>
      </c>
      <c r="B34" s="439" t="s">
        <v>182</v>
      </c>
      <c r="C34" s="439">
        <f>C26+1</f>
        <v>41</v>
      </c>
      <c r="D34" s="439" t="s">
        <v>179</v>
      </c>
      <c r="E34" s="88" t="s">
        <v>180</v>
      </c>
      <c r="F34" s="89">
        <f>F26+7</f>
        <v>45586</v>
      </c>
      <c r="G34" s="90">
        <f t="shared" si="3"/>
        <v>45587</v>
      </c>
      <c r="H34" s="91">
        <f>F34+2</f>
        <v>45588</v>
      </c>
      <c r="I34" s="1086"/>
      <c r="J34" s="2008"/>
      <c r="K34" s="2008"/>
      <c r="L34" s="2008"/>
      <c r="M34" s="1376"/>
      <c r="N34" s="1376"/>
      <c r="O34" s="1376"/>
      <c r="P34" s="1376"/>
      <c r="Q34" s="1376"/>
      <c r="R34" s="1376"/>
      <c r="S34" s="1376"/>
      <c r="T34" s="1376"/>
      <c r="U34" s="290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</row>
    <row r="35" spans="1:63" ht="15" customHeight="1">
      <c r="A35" s="449" t="s">
        <v>224</v>
      </c>
      <c r="B35" s="439" t="s">
        <v>184</v>
      </c>
      <c r="C35" s="439">
        <f>C27+1</f>
        <v>443</v>
      </c>
      <c r="D35" s="439" t="s">
        <v>169</v>
      </c>
      <c r="E35" s="88" t="s">
        <v>180</v>
      </c>
      <c r="F35" s="89">
        <f>F27+7</f>
        <v>45590</v>
      </c>
      <c r="G35" s="90">
        <f t="shared" si="3"/>
        <v>45591</v>
      </c>
      <c r="H35" s="89">
        <f>F35+2</f>
        <v>45592</v>
      </c>
      <c r="I35" s="1086"/>
      <c r="J35" s="2008"/>
      <c r="K35" s="2008"/>
      <c r="L35" s="2008"/>
      <c r="M35" s="1376"/>
      <c r="N35" s="1376"/>
      <c r="O35" s="1376"/>
      <c r="P35" s="1376"/>
      <c r="Q35" s="1376"/>
      <c r="R35" s="1376"/>
      <c r="S35" s="1376"/>
      <c r="T35" s="1376"/>
      <c r="U35" s="244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</row>
    <row r="36" spans="1:63" ht="15" customHeight="1">
      <c r="A36" s="450" t="s">
        <v>611</v>
      </c>
      <c r="B36" s="440" t="s">
        <v>186</v>
      </c>
      <c r="C36" s="440">
        <f>C28+1</f>
        <v>443</v>
      </c>
      <c r="D36" s="440" t="s">
        <v>169</v>
      </c>
      <c r="E36" s="95" t="s">
        <v>187</v>
      </c>
      <c r="F36" s="96">
        <f>F28+7</f>
        <v>45586</v>
      </c>
      <c r="G36" s="97">
        <f t="shared" si="3"/>
        <v>45587</v>
      </c>
      <c r="H36" s="98">
        <f>F36+1</f>
        <v>45587</v>
      </c>
      <c r="I36" s="1086"/>
      <c r="J36" s="2008"/>
      <c r="K36" s="2008"/>
      <c r="L36" s="2008"/>
      <c r="M36" s="1376"/>
      <c r="N36" s="1376"/>
      <c r="O36" s="1376"/>
      <c r="P36" s="1376"/>
      <c r="Q36" s="1376"/>
      <c r="R36" s="1376"/>
      <c r="S36" s="1376"/>
      <c r="T36" s="1376"/>
      <c r="U36" s="244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</row>
    <row r="37" spans="1:63" ht="15" customHeight="1">
      <c r="A37" s="451" t="s">
        <v>213</v>
      </c>
      <c r="B37" s="440" t="s">
        <v>184</v>
      </c>
      <c r="C37" s="440">
        <f>C29+1</f>
        <v>442</v>
      </c>
      <c r="D37" s="440" t="s">
        <v>201</v>
      </c>
      <c r="E37" s="357" t="s">
        <v>187</v>
      </c>
      <c r="F37" s="102">
        <f>F29+7</f>
        <v>45585</v>
      </c>
      <c r="G37" s="103">
        <f t="shared" si="3"/>
        <v>45586</v>
      </c>
      <c r="H37" s="281">
        <f>F37+1</f>
        <v>45586</v>
      </c>
      <c r="I37" s="2006"/>
      <c r="J37" s="2009"/>
      <c r="K37" s="2009"/>
      <c r="L37" s="2009"/>
      <c r="M37" s="1605"/>
      <c r="N37" s="1605"/>
      <c r="O37" s="1605"/>
      <c r="P37" s="1605"/>
      <c r="Q37" s="1605"/>
      <c r="R37" s="1605"/>
      <c r="S37" s="1605"/>
      <c r="T37" s="1605"/>
      <c r="U37" s="236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</row>
    <row r="38" spans="1:63">
      <c r="A38" s="104"/>
      <c r="B38" s="358"/>
      <c r="C38" s="358"/>
      <c r="D38" s="359"/>
      <c r="E38" s="94"/>
      <c r="F38" s="96"/>
      <c r="G38" s="96"/>
      <c r="H38" s="96"/>
      <c r="I38" s="63"/>
      <c r="J38" s="63"/>
      <c r="K38" s="63"/>
      <c r="L38" s="63"/>
      <c r="M38" s="64"/>
      <c r="N38" s="64"/>
      <c r="O38" s="64"/>
      <c r="P38" s="64"/>
      <c r="Q38" s="64"/>
      <c r="R38" s="64"/>
      <c r="S38" s="64"/>
      <c r="T38" s="64"/>
      <c r="U38" s="61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</row>
    <row r="39" spans="1:63" ht="15" customHeight="1">
      <c r="A39" s="447" t="s">
        <v>175</v>
      </c>
      <c r="B39" s="282" t="s">
        <v>168</v>
      </c>
      <c r="C39" s="282">
        <f>C31+1</f>
        <v>444</v>
      </c>
      <c r="D39" s="282" t="s">
        <v>169</v>
      </c>
      <c r="E39" s="69" t="s">
        <v>170</v>
      </c>
      <c r="F39" s="70">
        <f>F31+7</f>
        <v>45592</v>
      </c>
      <c r="G39" s="71">
        <f t="shared" ref="G39:G45" si="4">F39+1</f>
        <v>45593</v>
      </c>
      <c r="H39" s="72">
        <f>F39+4</f>
        <v>45596</v>
      </c>
      <c r="I39" s="1697" t="s">
        <v>921</v>
      </c>
      <c r="J39" s="2001"/>
      <c r="K39" s="1496">
        <v>2443</v>
      </c>
      <c r="L39" s="2004" t="s">
        <v>173</v>
      </c>
      <c r="M39" s="1604">
        <f>SUM(M31+7)</f>
        <v>45603</v>
      </c>
      <c r="N39" s="1604">
        <f>M39+2</f>
        <v>45605</v>
      </c>
      <c r="O39" s="1604">
        <f>SUM(N39+23)</f>
        <v>45628</v>
      </c>
      <c r="P39" s="1604">
        <f>SUM(O39+2)</f>
        <v>45630</v>
      </c>
      <c r="Q39" s="1604">
        <f>SUM(P39+2)</f>
        <v>45632</v>
      </c>
      <c r="R39" s="1604">
        <f>SUM(Q39+3)</f>
        <v>45635</v>
      </c>
      <c r="S39" s="1604">
        <f>SUM(R39+1)</f>
        <v>45636</v>
      </c>
      <c r="T39" s="1604">
        <f>SUM(S39+4)</f>
        <v>45640</v>
      </c>
      <c r="U39" s="243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</row>
    <row r="40" spans="1:63" ht="15" customHeight="1">
      <c r="A40" s="448" t="s">
        <v>175</v>
      </c>
      <c r="B40" s="282" t="s">
        <v>922</v>
      </c>
      <c r="C40" s="282">
        <f>C32+1</f>
        <v>444</v>
      </c>
      <c r="D40" s="282" t="s">
        <v>179</v>
      </c>
      <c r="E40" s="77" t="s">
        <v>176</v>
      </c>
      <c r="F40" s="78">
        <f>F32+7</f>
        <v>45595</v>
      </c>
      <c r="G40" s="79">
        <f t="shared" si="4"/>
        <v>45596</v>
      </c>
      <c r="H40" s="80">
        <f>F40+1</f>
        <v>45596</v>
      </c>
      <c r="I40" s="1518"/>
      <c r="J40" s="2002"/>
      <c r="K40" s="1497"/>
      <c r="L40" s="1602"/>
      <c r="M40" s="1376"/>
      <c r="N40" s="1376"/>
      <c r="O40" s="1376"/>
      <c r="P40" s="1376"/>
      <c r="Q40" s="1376"/>
      <c r="R40" s="1376"/>
      <c r="S40" s="1376"/>
      <c r="T40" s="1376"/>
      <c r="U40" s="244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</row>
    <row r="41" spans="1:63" ht="15" customHeight="1">
      <c r="A41" s="449" t="s">
        <v>215</v>
      </c>
      <c r="B41" s="439" t="s">
        <v>178</v>
      </c>
      <c r="C41" s="439">
        <f>C33+1</f>
        <v>441</v>
      </c>
      <c r="D41" s="439" t="s">
        <v>179</v>
      </c>
      <c r="E41" s="88" t="s">
        <v>180</v>
      </c>
      <c r="F41" s="89">
        <f>F33+7</f>
        <v>45592</v>
      </c>
      <c r="G41" s="90">
        <f t="shared" si="4"/>
        <v>45593</v>
      </c>
      <c r="H41" s="91">
        <f>F41+4</f>
        <v>45596</v>
      </c>
      <c r="I41" s="1518"/>
      <c r="J41" s="2002"/>
      <c r="K41" s="1497"/>
      <c r="L41" s="1602"/>
      <c r="M41" s="1376"/>
      <c r="N41" s="1376"/>
      <c r="O41" s="1376"/>
      <c r="P41" s="1376"/>
      <c r="Q41" s="1376"/>
      <c r="R41" s="1376"/>
      <c r="S41" s="1376"/>
      <c r="T41" s="1376"/>
      <c r="U41" s="290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</row>
    <row r="42" spans="1:63" ht="15" customHeight="1">
      <c r="A42" s="494" t="s">
        <v>614</v>
      </c>
      <c r="B42" s="439" t="s">
        <v>182</v>
      </c>
      <c r="C42" s="439">
        <f>C34+1</f>
        <v>42</v>
      </c>
      <c r="D42" s="439" t="s">
        <v>179</v>
      </c>
      <c r="E42" s="88" t="s">
        <v>180</v>
      </c>
      <c r="F42" s="89">
        <f>F34+7</f>
        <v>45593</v>
      </c>
      <c r="G42" s="90">
        <f t="shared" si="4"/>
        <v>45594</v>
      </c>
      <c r="H42" s="91">
        <f>F42+2</f>
        <v>45595</v>
      </c>
      <c r="I42" s="1518"/>
      <c r="J42" s="2002"/>
      <c r="K42" s="1497"/>
      <c r="L42" s="1602"/>
      <c r="M42" s="1376"/>
      <c r="N42" s="1376"/>
      <c r="O42" s="1376"/>
      <c r="P42" s="1376"/>
      <c r="Q42" s="1376"/>
      <c r="R42" s="1376"/>
      <c r="S42" s="1376"/>
      <c r="T42" s="1376"/>
      <c r="U42" s="443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</row>
    <row r="43" spans="1:63" ht="15" customHeight="1">
      <c r="A43" s="449" t="s">
        <v>217</v>
      </c>
      <c r="B43" s="439" t="s">
        <v>184</v>
      </c>
      <c r="C43" s="439">
        <f>C35+1</f>
        <v>444</v>
      </c>
      <c r="D43" s="439" t="s">
        <v>169</v>
      </c>
      <c r="E43" s="88" t="s">
        <v>180</v>
      </c>
      <c r="F43" s="89">
        <f>F35+7</f>
        <v>45597</v>
      </c>
      <c r="G43" s="90">
        <f t="shared" si="4"/>
        <v>45598</v>
      </c>
      <c r="H43" s="89">
        <f>F43+2</f>
        <v>45599</v>
      </c>
      <c r="I43" s="1518"/>
      <c r="J43" s="2002"/>
      <c r="K43" s="1497"/>
      <c r="L43" s="1602"/>
      <c r="M43" s="1376"/>
      <c r="N43" s="1376"/>
      <c r="O43" s="1376"/>
      <c r="P43" s="1376"/>
      <c r="Q43" s="1376"/>
      <c r="R43" s="1376"/>
      <c r="S43" s="1376"/>
      <c r="T43" s="1376"/>
      <c r="U43" s="244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</row>
    <row r="44" spans="1:63" ht="15" customHeight="1">
      <c r="A44" s="450" t="s">
        <v>615</v>
      </c>
      <c r="B44" s="440" t="s">
        <v>186</v>
      </c>
      <c r="C44" s="440">
        <f>C36+1</f>
        <v>444</v>
      </c>
      <c r="D44" s="440" t="s">
        <v>169</v>
      </c>
      <c r="E44" s="95" t="s">
        <v>187</v>
      </c>
      <c r="F44" s="96">
        <f>F36+7</f>
        <v>45593</v>
      </c>
      <c r="G44" s="97">
        <f t="shared" si="4"/>
        <v>45594</v>
      </c>
      <c r="H44" s="98">
        <f>F44+1</f>
        <v>45594</v>
      </c>
      <c r="I44" s="1518"/>
      <c r="J44" s="2002"/>
      <c r="K44" s="1497"/>
      <c r="L44" s="1602"/>
      <c r="M44" s="1376"/>
      <c r="N44" s="1376"/>
      <c r="O44" s="1376"/>
      <c r="P44" s="1376"/>
      <c r="Q44" s="1376"/>
      <c r="R44" s="1376"/>
      <c r="S44" s="1376"/>
      <c r="T44" s="1376"/>
      <c r="U44" s="244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</row>
    <row r="45" spans="1:63" ht="15" customHeight="1">
      <c r="A45" s="451" t="s">
        <v>219</v>
      </c>
      <c r="B45" s="440" t="s">
        <v>184</v>
      </c>
      <c r="C45" s="440">
        <f>C37+1</f>
        <v>443</v>
      </c>
      <c r="D45" s="440" t="s">
        <v>201</v>
      </c>
      <c r="E45" s="357" t="s">
        <v>187</v>
      </c>
      <c r="F45" s="102">
        <f>F37+7</f>
        <v>45592</v>
      </c>
      <c r="G45" s="103">
        <f t="shared" si="4"/>
        <v>45593</v>
      </c>
      <c r="H45" s="281">
        <f>F45+1</f>
        <v>45593</v>
      </c>
      <c r="I45" s="1698"/>
      <c r="J45" s="2003"/>
      <c r="K45" s="1498"/>
      <c r="L45" s="2005"/>
      <c r="M45" s="1605"/>
      <c r="N45" s="1605"/>
      <c r="O45" s="1605"/>
      <c r="P45" s="1605"/>
      <c r="Q45" s="1605"/>
      <c r="R45" s="1605"/>
      <c r="S45" s="1605"/>
      <c r="T45" s="1605"/>
      <c r="U45" s="236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</row>
    <row r="46" spans="1:63">
      <c r="A46" s="62"/>
      <c r="B46" s="39"/>
      <c r="C46" s="39"/>
      <c r="D46" s="40"/>
      <c r="E46" s="40"/>
      <c r="F46" s="39"/>
      <c r="G46" s="39"/>
      <c r="H46" s="39"/>
      <c r="I46" s="63"/>
      <c r="J46" s="63"/>
      <c r="K46" s="63"/>
      <c r="L46" s="63"/>
      <c r="M46" s="64"/>
      <c r="N46" s="64"/>
      <c r="O46" s="64"/>
      <c r="P46" s="64"/>
      <c r="Q46" s="64"/>
      <c r="R46" s="64"/>
      <c r="S46" s="64"/>
      <c r="T46" s="64"/>
      <c r="U46" s="61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</row>
    <row r="47" spans="1:63" ht="15" customHeight="1">
      <c r="A47" s="447" t="s">
        <v>188</v>
      </c>
      <c r="B47" s="731" t="s">
        <v>168</v>
      </c>
      <c r="C47" s="732">
        <f>C39+1</f>
        <v>445</v>
      </c>
      <c r="D47" s="732" t="s">
        <v>169</v>
      </c>
      <c r="E47" s="741" t="s">
        <v>170</v>
      </c>
      <c r="F47" s="70">
        <f>F39+7</f>
        <v>45599</v>
      </c>
      <c r="G47" s="71">
        <f>F47+1</f>
        <v>45600</v>
      </c>
      <c r="H47" s="72">
        <f>F47+4</f>
        <v>45603</v>
      </c>
      <c r="I47" s="1993" t="s">
        <v>923</v>
      </c>
      <c r="J47" s="1995" t="s">
        <v>918</v>
      </c>
      <c r="K47" s="1649">
        <v>444</v>
      </c>
      <c r="L47" s="1649" t="s">
        <v>179</v>
      </c>
      <c r="M47" s="1895">
        <f>M39+7</f>
        <v>45610</v>
      </c>
      <c r="N47" s="1895">
        <f>M47+2</f>
        <v>45612</v>
      </c>
      <c r="O47" s="1895">
        <f>SUM(N47+23)</f>
        <v>45635</v>
      </c>
      <c r="P47" s="1895">
        <f>SUM(O47+2)</f>
        <v>45637</v>
      </c>
      <c r="Q47" s="1895">
        <f>SUM(P47+2)</f>
        <v>45639</v>
      </c>
      <c r="R47" s="1895">
        <f>SUM(Q47+3)</f>
        <v>45642</v>
      </c>
      <c r="S47" s="1895">
        <f>SUM(R47+1)</f>
        <v>45643</v>
      </c>
      <c r="T47" s="1895">
        <f>SUM(S47+4)</f>
        <v>45647</v>
      </c>
      <c r="U47" s="243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</row>
    <row r="48" spans="1:63" ht="15" customHeight="1">
      <c r="A48" s="448" t="s">
        <v>188</v>
      </c>
      <c r="B48" s="728" t="s">
        <v>168</v>
      </c>
      <c r="C48" s="728">
        <f>C40+1</f>
        <v>445</v>
      </c>
      <c r="D48" s="728" t="s">
        <v>169</v>
      </c>
      <c r="E48" s="742" t="s">
        <v>176</v>
      </c>
      <c r="F48" s="78">
        <f>F40+7</f>
        <v>45602</v>
      </c>
      <c r="G48" s="79">
        <f t="shared" ref="G48" si="5">F48+1</f>
        <v>45603</v>
      </c>
      <c r="H48" s="80">
        <f>F48+1</f>
        <v>45603</v>
      </c>
      <c r="I48" s="1338"/>
      <c r="J48" s="1996"/>
      <c r="K48" s="1650"/>
      <c r="L48" s="1650"/>
      <c r="M48" s="1071"/>
      <c r="N48" s="1071"/>
      <c r="O48" s="1071"/>
      <c r="P48" s="1071"/>
      <c r="Q48" s="1071"/>
      <c r="R48" s="1071"/>
      <c r="S48" s="1071"/>
      <c r="T48" s="1071"/>
      <c r="U48" s="244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</row>
    <row r="49" spans="1:63" ht="15" customHeight="1">
      <c r="A49" s="449" t="s">
        <v>221</v>
      </c>
      <c r="B49" s="439" t="s">
        <v>178</v>
      </c>
      <c r="C49" s="439">
        <f>C41+1</f>
        <v>442</v>
      </c>
      <c r="D49" s="439" t="s">
        <v>179</v>
      </c>
      <c r="E49" s="88" t="s">
        <v>180</v>
      </c>
      <c r="F49" s="89">
        <f>F41+7</f>
        <v>45599</v>
      </c>
      <c r="G49" s="90">
        <f t="shared" ref="G47:G53" si="6">F49+1</f>
        <v>45600</v>
      </c>
      <c r="H49" s="91">
        <f>F49+4</f>
        <v>45603</v>
      </c>
      <c r="I49" s="1338"/>
      <c r="J49" s="1996"/>
      <c r="K49" s="1650"/>
      <c r="L49" s="1650"/>
      <c r="M49" s="1071"/>
      <c r="N49" s="1071"/>
      <c r="O49" s="1071"/>
      <c r="P49" s="1071"/>
      <c r="Q49" s="1071"/>
      <c r="R49" s="1071"/>
      <c r="S49" s="1071"/>
      <c r="T49" s="1071"/>
      <c r="U49" s="290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</row>
    <row r="50" spans="1:63" ht="15" customHeight="1">
      <c r="A50" s="494" t="s">
        <v>617</v>
      </c>
      <c r="B50" s="439" t="s">
        <v>182</v>
      </c>
      <c r="C50" s="439">
        <f>C42+1</f>
        <v>43</v>
      </c>
      <c r="D50" s="439" t="s">
        <v>179</v>
      </c>
      <c r="E50" s="88" t="s">
        <v>180</v>
      </c>
      <c r="F50" s="89">
        <f>F42+7</f>
        <v>45600</v>
      </c>
      <c r="G50" s="90">
        <f t="shared" si="6"/>
        <v>45601</v>
      </c>
      <c r="H50" s="91">
        <f>F50+2</f>
        <v>45602</v>
      </c>
      <c r="I50" s="1338"/>
      <c r="J50" s="1996"/>
      <c r="K50" s="1650"/>
      <c r="L50" s="1650"/>
      <c r="M50" s="1071"/>
      <c r="N50" s="1071"/>
      <c r="O50" s="1071"/>
      <c r="P50" s="1071"/>
      <c r="Q50" s="1071"/>
      <c r="R50" s="1071"/>
      <c r="S50" s="1071"/>
      <c r="T50" s="1071"/>
      <c r="U50" s="443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</row>
    <row r="51" spans="1:63" ht="15" customHeight="1">
      <c r="A51" s="449" t="s">
        <v>230</v>
      </c>
      <c r="B51" s="439" t="s">
        <v>184</v>
      </c>
      <c r="C51" s="439">
        <f>C43+1</f>
        <v>445</v>
      </c>
      <c r="D51" s="439" t="s">
        <v>169</v>
      </c>
      <c r="E51" s="88" t="s">
        <v>180</v>
      </c>
      <c r="F51" s="89">
        <f>F43+7</f>
        <v>45604</v>
      </c>
      <c r="G51" s="90">
        <f t="shared" si="6"/>
        <v>45605</v>
      </c>
      <c r="H51" s="89">
        <f>F51+2</f>
        <v>45606</v>
      </c>
      <c r="I51" s="1338"/>
      <c r="J51" s="1996"/>
      <c r="K51" s="1650"/>
      <c r="L51" s="1650"/>
      <c r="M51" s="1071"/>
      <c r="N51" s="1071"/>
      <c r="O51" s="1071"/>
      <c r="P51" s="1071"/>
      <c r="Q51" s="1071"/>
      <c r="R51" s="1071"/>
      <c r="S51" s="1071"/>
      <c r="T51" s="1071"/>
      <c r="U51" s="244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</row>
    <row r="52" spans="1:63" ht="15" customHeight="1">
      <c r="A52" s="450" t="s">
        <v>185</v>
      </c>
      <c r="B52" s="440" t="s">
        <v>186</v>
      </c>
      <c r="C52" s="440">
        <f>C44+1</f>
        <v>445</v>
      </c>
      <c r="D52" s="440" t="s">
        <v>169</v>
      </c>
      <c r="E52" s="95" t="s">
        <v>187</v>
      </c>
      <c r="F52" s="96">
        <f>F44+7</f>
        <v>45600</v>
      </c>
      <c r="G52" s="97">
        <f t="shared" si="6"/>
        <v>45601</v>
      </c>
      <c r="H52" s="98">
        <f>F52+1</f>
        <v>45601</v>
      </c>
      <c r="I52" s="1338"/>
      <c r="J52" s="1996"/>
      <c r="K52" s="1650"/>
      <c r="L52" s="1650"/>
      <c r="M52" s="1071"/>
      <c r="N52" s="1071"/>
      <c r="O52" s="1071"/>
      <c r="P52" s="1071"/>
      <c r="Q52" s="1071"/>
      <c r="R52" s="1071"/>
      <c r="S52" s="1071"/>
      <c r="T52" s="1071"/>
      <c r="U52" s="244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</row>
    <row r="53" spans="1:63" ht="15" customHeight="1">
      <c r="A53" s="451" t="s">
        <v>224</v>
      </c>
      <c r="B53" s="440" t="s">
        <v>184</v>
      </c>
      <c r="C53" s="440">
        <f>C45+1</f>
        <v>444</v>
      </c>
      <c r="D53" s="440" t="s">
        <v>201</v>
      </c>
      <c r="E53" s="357" t="s">
        <v>187</v>
      </c>
      <c r="F53" s="102">
        <f>F45+7</f>
        <v>45599</v>
      </c>
      <c r="G53" s="103">
        <f t="shared" si="6"/>
        <v>45600</v>
      </c>
      <c r="H53" s="281">
        <f>F53+1</f>
        <v>45600</v>
      </c>
      <c r="I53" s="1994"/>
      <c r="J53" s="1997"/>
      <c r="K53" s="1651"/>
      <c r="L53" s="1651"/>
      <c r="M53" s="1896"/>
      <c r="N53" s="1896"/>
      <c r="O53" s="1896"/>
      <c r="P53" s="1896"/>
      <c r="Q53" s="1896"/>
      <c r="R53" s="1896"/>
      <c r="S53" s="1896"/>
      <c r="T53" s="1896"/>
      <c r="U53" s="236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</row>
    <row r="54" spans="1:63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4"/>
      <c r="N54" s="64"/>
      <c r="O54" s="64"/>
      <c r="P54" s="64"/>
      <c r="Q54" s="64"/>
      <c r="R54" s="64"/>
      <c r="S54" s="64"/>
      <c r="T54" s="64"/>
      <c r="U54" s="61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</row>
    <row r="55" spans="1:63" ht="15" customHeight="1">
      <c r="A55" s="447" t="s">
        <v>194</v>
      </c>
      <c r="B55" s="282" t="s">
        <v>168</v>
      </c>
      <c r="C55" s="282">
        <f>C47+1</f>
        <v>446</v>
      </c>
      <c r="D55" s="282" t="s">
        <v>169</v>
      </c>
      <c r="E55" s="69" t="s">
        <v>170</v>
      </c>
      <c r="F55" s="70">
        <f>F47+7</f>
        <v>45606</v>
      </c>
      <c r="G55" s="71">
        <f>F55+1</f>
        <v>45607</v>
      </c>
      <c r="H55" s="70">
        <f>F55+4</f>
        <v>45610</v>
      </c>
      <c r="I55" s="1346" t="s">
        <v>924</v>
      </c>
      <c r="J55" s="2031"/>
      <c r="K55" s="1781">
        <v>2445</v>
      </c>
      <c r="L55" s="1346" t="s">
        <v>173</v>
      </c>
      <c r="M55" s="2033">
        <f>SUM(M47+7)</f>
        <v>45617</v>
      </c>
      <c r="N55" s="1926">
        <f>M55+2</f>
        <v>45619</v>
      </c>
      <c r="O55" s="1895">
        <f>SUM(N55+23)</f>
        <v>45642</v>
      </c>
      <c r="P55" s="1895">
        <f>SUM(O55+2)</f>
        <v>45644</v>
      </c>
      <c r="Q55" s="1895">
        <f>SUM(P55+2)</f>
        <v>45646</v>
      </c>
      <c r="R55" s="1895">
        <f>SUM(Q55+3)</f>
        <v>45649</v>
      </c>
      <c r="S55" s="1895">
        <f>SUM(R55+1)</f>
        <v>45650</v>
      </c>
      <c r="T55" s="1895">
        <f>SUM(S55+4)</f>
        <v>45654</v>
      </c>
      <c r="U55" s="243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</row>
    <row r="56" spans="1:63" ht="15" customHeight="1">
      <c r="A56" s="448" t="s">
        <v>194</v>
      </c>
      <c r="B56" s="282" t="s">
        <v>168</v>
      </c>
      <c r="C56" s="282">
        <f>C48+1</f>
        <v>446</v>
      </c>
      <c r="D56" s="282" t="s">
        <v>169</v>
      </c>
      <c r="E56" s="77" t="s">
        <v>176</v>
      </c>
      <c r="F56" s="78">
        <f>F48+7</f>
        <v>45609</v>
      </c>
      <c r="G56" s="79">
        <f>F56</f>
        <v>45609</v>
      </c>
      <c r="H56" s="78">
        <f>F56+1</f>
        <v>45610</v>
      </c>
      <c r="I56" s="1347"/>
      <c r="J56" s="1338"/>
      <c r="K56" s="1316"/>
      <c r="L56" s="1347"/>
      <c r="M56" s="2034"/>
      <c r="N56" s="1344"/>
      <c r="O56" s="1071"/>
      <c r="P56" s="1071"/>
      <c r="Q56" s="1071"/>
      <c r="R56" s="1071"/>
      <c r="S56" s="1071"/>
      <c r="T56" s="1071"/>
      <c r="U56" s="244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</row>
    <row r="57" spans="1:63" ht="15" customHeight="1">
      <c r="A57" s="449" t="s">
        <v>589</v>
      </c>
      <c r="B57" s="439" t="s">
        <v>178</v>
      </c>
      <c r="C57" s="439">
        <f>C49+1</f>
        <v>443</v>
      </c>
      <c r="D57" s="439" t="s">
        <v>179</v>
      </c>
      <c r="E57" s="88" t="s">
        <v>180</v>
      </c>
      <c r="F57" s="89">
        <f>F49+7</f>
        <v>45606</v>
      </c>
      <c r="G57" s="90">
        <f>F57+1</f>
        <v>45607</v>
      </c>
      <c r="H57" s="89">
        <f>F57+4</f>
        <v>45610</v>
      </c>
      <c r="I57" s="1347"/>
      <c r="J57" s="1338"/>
      <c r="K57" s="1316"/>
      <c r="L57" s="1347"/>
      <c r="M57" s="2034"/>
      <c r="N57" s="1344"/>
      <c r="O57" s="1071"/>
      <c r="P57" s="1071"/>
      <c r="Q57" s="1071"/>
      <c r="R57" s="1071"/>
      <c r="S57" s="1071"/>
      <c r="T57" s="1071"/>
      <c r="U57" s="244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</row>
    <row r="58" spans="1:63" ht="15" customHeight="1">
      <c r="A58" s="494" t="s">
        <v>619</v>
      </c>
      <c r="B58" s="439" t="s">
        <v>182</v>
      </c>
      <c r="C58" s="439">
        <f>C50+1</f>
        <v>44</v>
      </c>
      <c r="D58" s="439" t="s">
        <v>179</v>
      </c>
      <c r="E58" s="88" t="s">
        <v>180</v>
      </c>
      <c r="F58" s="89">
        <f>F50+7</f>
        <v>45607</v>
      </c>
      <c r="G58" s="90">
        <f>F58+1</f>
        <v>45608</v>
      </c>
      <c r="H58" s="89">
        <f>F58+2</f>
        <v>45609</v>
      </c>
      <c r="I58" s="1347"/>
      <c r="J58" s="1338"/>
      <c r="K58" s="1316"/>
      <c r="L58" s="1347"/>
      <c r="M58" s="2034"/>
      <c r="N58" s="1344"/>
      <c r="O58" s="1071"/>
      <c r="P58" s="1071"/>
      <c r="Q58" s="1071"/>
      <c r="R58" s="1071"/>
      <c r="S58" s="1071"/>
      <c r="T58" s="1071"/>
      <c r="U58" s="443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</row>
    <row r="59" spans="1:63" ht="15" customHeight="1">
      <c r="A59" s="449" t="s">
        <v>198</v>
      </c>
      <c r="B59" s="439" t="s">
        <v>184</v>
      </c>
      <c r="C59" s="439">
        <f>C51+1</f>
        <v>446</v>
      </c>
      <c r="D59" s="439" t="s">
        <v>169</v>
      </c>
      <c r="E59" s="88" t="s">
        <v>180</v>
      </c>
      <c r="F59" s="89">
        <f>F51+7</f>
        <v>45611</v>
      </c>
      <c r="G59" s="90">
        <f>F59+1</f>
        <v>45612</v>
      </c>
      <c r="H59" s="89">
        <f>F59+2</f>
        <v>45613</v>
      </c>
      <c r="I59" s="1347"/>
      <c r="J59" s="1338"/>
      <c r="K59" s="1316"/>
      <c r="L59" s="1347"/>
      <c r="M59" s="2034"/>
      <c r="N59" s="1344"/>
      <c r="O59" s="1071"/>
      <c r="P59" s="1071"/>
      <c r="Q59" s="1071"/>
      <c r="R59" s="1071"/>
      <c r="S59" s="1071"/>
      <c r="T59" s="1071"/>
      <c r="U59" s="244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</row>
    <row r="60" spans="1:63" ht="15" customHeight="1">
      <c r="A60" s="450" t="s">
        <v>620</v>
      </c>
      <c r="B60" s="440" t="s">
        <v>186</v>
      </c>
      <c r="C60" s="440">
        <f>C52+1</f>
        <v>446</v>
      </c>
      <c r="D60" s="440" t="s">
        <v>169</v>
      </c>
      <c r="E60" s="95" t="s">
        <v>187</v>
      </c>
      <c r="F60" s="96">
        <f>F52+7</f>
        <v>45607</v>
      </c>
      <c r="G60" s="97">
        <f>F60</f>
        <v>45607</v>
      </c>
      <c r="H60" s="96">
        <f>F60+1</f>
        <v>45608</v>
      </c>
      <c r="I60" s="1347"/>
      <c r="J60" s="1338"/>
      <c r="K60" s="1316"/>
      <c r="L60" s="1347"/>
      <c r="M60" s="2034"/>
      <c r="N60" s="1344"/>
      <c r="O60" s="1071"/>
      <c r="P60" s="1071"/>
      <c r="Q60" s="1071"/>
      <c r="R60" s="1071"/>
      <c r="S60" s="1071"/>
      <c r="T60" s="1071"/>
      <c r="U60" s="244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</row>
    <row r="61" spans="1:63" ht="15" customHeight="1">
      <c r="A61" s="451" t="s">
        <v>217</v>
      </c>
      <c r="B61" s="440" t="s">
        <v>184</v>
      </c>
      <c r="C61" s="440">
        <f>C53+1</f>
        <v>445</v>
      </c>
      <c r="D61" s="440" t="s">
        <v>201</v>
      </c>
      <c r="E61" s="357" t="s">
        <v>187</v>
      </c>
      <c r="F61" s="102">
        <f>F53+7</f>
        <v>45606</v>
      </c>
      <c r="G61" s="103">
        <f>F61+1</f>
        <v>45607</v>
      </c>
      <c r="H61" s="102">
        <f>F61</f>
        <v>45606</v>
      </c>
      <c r="I61" s="1348"/>
      <c r="J61" s="2032"/>
      <c r="K61" s="1782"/>
      <c r="L61" s="1348"/>
      <c r="M61" s="2035"/>
      <c r="N61" s="1927"/>
      <c r="O61" s="1896"/>
      <c r="P61" s="1896"/>
      <c r="Q61" s="1896"/>
      <c r="R61" s="1896"/>
      <c r="S61" s="1896"/>
      <c r="T61" s="1896"/>
      <c r="U61" s="236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</row>
    <row r="62" spans="1:63">
      <c r="A62" s="62"/>
      <c r="B62" s="39"/>
      <c r="C62" s="39"/>
      <c r="D62" s="40"/>
      <c r="E62" s="40"/>
      <c r="F62" s="39"/>
      <c r="G62" s="39"/>
      <c r="H62" s="39"/>
      <c r="I62" s="63"/>
      <c r="J62" s="63"/>
      <c r="K62" s="63"/>
      <c r="L62" s="63"/>
      <c r="M62" s="64"/>
      <c r="N62" s="64"/>
      <c r="O62" s="64"/>
      <c r="P62" s="64"/>
      <c r="Q62" s="64"/>
      <c r="R62" s="64"/>
      <c r="S62" s="64"/>
      <c r="T62" s="64"/>
      <c r="U62" s="61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</row>
    <row r="63" spans="1:63" ht="15" customHeight="1">
      <c r="A63" s="447" t="s">
        <v>202</v>
      </c>
      <c r="B63" s="282" t="s">
        <v>168</v>
      </c>
      <c r="C63" s="282">
        <f>C55+1</f>
        <v>447</v>
      </c>
      <c r="D63" s="282" t="s">
        <v>169</v>
      </c>
      <c r="E63" s="69" t="s">
        <v>170</v>
      </c>
      <c r="F63" s="70">
        <f>F55+7</f>
        <v>45613</v>
      </c>
      <c r="G63" s="71">
        <f>F63+1</f>
        <v>45614</v>
      </c>
      <c r="H63" s="70">
        <f>F63+4</f>
        <v>45617</v>
      </c>
      <c r="I63" s="1346" t="s">
        <v>925</v>
      </c>
      <c r="J63" s="1110" t="s">
        <v>918</v>
      </c>
      <c r="K63" s="1781">
        <v>446</v>
      </c>
      <c r="L63" s="1654" t="s">
        <v>179</v>
      </c>
      <c r="M63" s="1895">
        <f>SUM(M55+7)</f>
        <v>45624</v>
      </c>
      <c r="N63" s="1895">
        <f>M63+2</f>
        <v>45626</v>
      </c>
      <c r="O63" s="1895">
        <f>SUM(N63+23)</f>
        <v>45649</v>
      </c>
      <c r="P63" s="1895">
        <f>SUM(O63+2)</f>
        <v>45651</v>
      </c>
      <c r="Q63" s="1895">
        <f>SUM(P63+2)</f>
        <v>45653</v>
      </c>
      <c r="R63" s="1895">
        <f>SUM(Q63+3)</f>
        <v>45656</v>
      </c>
      <c r="S63" s="1895">
        <f>SUM(R63+1)</f>
        <v>45657</v>
      </c>
      <c r="T63" s="1895">
        <f>SUM(S63+4)</f>
        <v>45661</v>
      </c>
      <c r="U63" s="243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</row>
    <row r="64" spans="1:63" ht="15" customHeight="1">
      <c r="A64" s="448" t="s">
        <v>202</v>
      </c>
      <c r="B64" s="282" t="s">
        <v>168</v>
      </c>
      <c r="C64" s="282">
        <f>C56+1</f>
        <v>447</v>
      </c>
      <c r="D64" s="282" t="s">
        <v>169</v>
      </c>
      <c r="E64" s="77" t="s">
        <v>176</v>
      </c>
      <c r="F64" s="78">
        <f>F56+7</f>
        <v>45616</v>
      </c>
      <c r="G64" s="79">
        <f>F64</f>
        <v>45616</v>
      </c>
      <c r="H64" s="78">
        <f>F64+1</f>
        <v>45617</v>
      </c>
      <c r="I64" s="1347"/>
      <c r="J64" s="1080"/>
      <c r="K64" s="1316"/>
      <c r="L64" s="1654"/>
      <c r="M64" s="1071"/>
      <c r="N64" s="1071"/>
      <c r="O64" s="1071"/>
      <c r="P64" s="1071"/>
      <c r="Q64" s="1071"/>
      <c r="R64" s="1071"/>
      <c r="S64" s="1071"/>
      <c r="T64" s="1071"/>
      <c r="U64" s="244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</row>
    <row r="65" spans="1:63" ht="15" customHeight="1">
      <c r="A65" s="449" t="s">
        <v>228</v>
      </c>
      <c r="B65" s="439" t="s">
        <v>178</v>
      </c>
      <c r="C65" s="439">
        <f>C57+1</f>
        <v>444</v>
      </c>
      <c r="D65" s="439" t="s">
        <v>179</v>
      </c>
      <c r="E65" s="88" t="s">
        <v>180</v>
      </c>
      <c r="F65" s="89">
        <f>F57+7</f>
        <v>45613</v>
      </c>
      <c r="G65" s="90">
        <f>F65+1</f>
        <v>45614</v>
      </c>
      <c r="H65" s="89">
        <f>F65+4</f>
        <v>45617</v>
      </c>
      <c r="I65" s="1347"/>
      <c r="J65" s="1080"/>
      <c r="K65" s="1316"/>
      <c r="L65" s="1654"/>
      <c r="M65" s="1071"/>
      <c r="N65" s="1071"/>
      <c r="O65" s="1071"/>
      <c r="P65" s="1071"/>
      <c r="Q65" s="1071"/>
      <c r="R65" s="1071"/>
      <c r="S65" s="1071"/>
      <c r="T65" s="1071"/>
      <c r="U65" s="244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</row>
    <row r="66" spans="1:63" ht="15" customHeight="1">
      <c r="A66" s="494" t="s">
        <v>229</v>
      </c>
      <c r="B66" s="439" t="s">
        <v>182</v>
      </c>
      <c r="C66" s="439">
        <f>C58+1</f>
        <v>45</v>
      </c>
      <c r="D66" s="439" t="s">
        <v>179</v>
      </c>
      <c r="E66" s="88" t="s">
        <v>180</v>
      </c>
      <c r="F66" s="89">
        <f>F58+7</f>
        <v>45614</v>
      </c>
      <c r="G66" s="90">
        <f>F66+1</f>
        <v>45615</v>
      </c>
      <c r="H66" s="89">
        <f>F66+2</f>
        <v>45616</v>
      </c>
      <c r="I66" s="1347"/>
      <c r="J66" s="1080"/>
      <c r="K66" s="1316"/>
      <c r="L66" s="1654"/>
      <c r="M66" s="1071"/>
      <c r="N66" s="1071"/>
      <c r="O66" s="1071"/>
      <c r="P66" s="1071"/>
      <c r="Q66" s="1071"/>
      <c r="R66" s="1071"/>
      <c r="S66" s="1071"/>
      <c r="T66" s="1071"/>
      <c r="U66" s="443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</row>
    <row r="67" spans="1:63" ht="15" customHeight="1">
      <c r="A67" s="449" t="s">
        <v>213</v>
      </c>
      <c r="B67" s="439" t="s">
        <v>184</v>
      </c>
      <c r="C67" s="439">
        <f>C59+1</f>
        <v>447</v>
      </c>
      <c r="D67" s="439" t="s">
        <v>169</v>
      </c>
      <c r="E67" s="88" t="s">
        <v>180</v>
      </c>
      <c r="F67" s="89">
        <f>F59+7</f>
        <v>45618</v>
      </c>
      <c r="G67" s="90">
        <f>F67+1</f>
        <v>45619</v>
      </c>
      <c r="H67" s="89">
        <f>F67+2</f>
        <v>45620</v>
      </c>
      <c r="I67" s="1347"/>
      <c r="J67" s="1080"/>
      <c r="K67" s="1316"/>
      <c r="L67" s="1654"/>
      <c r="M67" s="1071"/>
      <c r="N67" s="1071"/>
      <c r="O67" s="1071"/>
      <c r="P67" s="1071"/>
      <c r="Q67" s="1071"/>
      <c r="R67" s="1071"/>
      <c r="S67" s="1071"/>
      <c r="T67" s="1071"/>
      <c r="U67" s="244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</row>
    <row r="68" spans="1:63" ht="15" customHeight="1">
      <c r="A68" s="450" t="s">
        <v>199</v>
      </c>
      <c r="B68" s="440" t="s">
        <v>186</v>
      </c>
      <c r="C68" s="440">
        <f>C60+1</f>
        <v>447</v>
      </c>
      <c r="D68" s="440" t="s">
        <v>169</v>
      </c>
      <c r="E68" s="95" t="s">
        <v>187</v>
      </c>
      <c r="F68" s="96">
        <f>F60+7</f>
        <v>45614</v>
      </c>
      <c r="G68" s="97">
        <f>F68</f>
        <v>45614</v>
      </c>
      <c r="H68" s="96">
        <f>F68+1</f>
        <v>45615</v>
      </c>
      <c r="I68" s="1347"/>
      <c r="J68" s="1080"/>
      <c r="K68" s="1316"/>
      <c r="L68" s="1654"/>
      <c r="M68" s="1071"/>
      <c r="N68" s="1071"/>
      <c r="O68" s="1071"/>
      <c r="P68" s="1071"/>
      <c r="Q68" s="1071"/>
      <c r="R68" s="1071"/>
      <c r="S68" s="1071"/>
      <c r="T68" s="1071"/>
      <c r="U68" s="244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</row>
    <row r="69" spans="1:63">
      <c r="A69" s="451" t="s">
        <v>230</v>
      </c>
      <c r="B69" s="440" t="s">
        <v>184</v>
      </c>
      <c r="C69" s="440">
        <f>C61+1</f>
        <v>446</v>
      </c>
      <c r="D69" s="440" t="s">
        <v>201</v>
      </c>
      <c r="E69" s="357" t="s">
        <v>187</v>
      </c>
      <c r="F69" s="102">
        <f>F61+7</f>
        <v>45613</v>
      </c>
      <c r="G69" s="103">
        <f>F69+1</f>
        <v>45614</v>
      </c>
      <c r="H69" s="102">
        <f>G69</f>
        <v>45614</v>
      </c>
      <c r="I69" s="1348"/>
      <c r="J69" s="1111"/>
      <c r="K69" s="1782"/>
      <c r="L69" s="1654"/>
      <c r="M69" s="1896"/>
      <c r="N69" s="1896"/>
      <c r="O69" s="1896"/>
      <c r="P69" s="1896"/>
      <c r="Q69" s="1896"/>
      <c r="R69" s="1896"/>
      <c r="S69" s="1896"/>
      <c r="T69" s="1896"/>
      <c r="U69" s="236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</row>
    <row r="70" spans="1:63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64"/>
      <c r="P70" s="64"/>
      <c r="Q70" s="64"/>
      <c r="R70" s="64"/>
      <c r="S70" s="64"/>
      <c r="T70" s="64"/>
      <c r="U70" s="61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</row>
    <row r="71" spans="1:63" ht="15" customHeight="1">
      <c r="A71" s="447" t="s">
        <v>207</v>
      </c>
      <c r="B71" s="282" t="s">
        <v>168</v>
      </c>
      <c r="C71" s="282">
        <f>C63+1</f>
        <v>448</v>
      </c>
      <c r="D71" s="282" t="s">
        <v>169</v>
      </c>
      <c r="E71" s="69" t="s">
        <v>170</v>
      </c>
      <c r="F71" s="70">
        <f>F63+7</f>
        <v>45620</v>
      </c>
      <c r="G71" s="71">
        <f>F71+1</f>
        <v>45621</v>
      </c>
      <c r="H71" s="72">
        <f>F71+4</f>
        <v>45624</v>
      </c>
      <c r="I71" s="1108" t="s">
        <v>926</v>
      </c>
      <c r="J71" s="1110"/>
      <c r="K71" s="1781">
        <v>2447</v>
      </c>
      <c r="L71" s="1654" t="s">
        <v>173</v>
      </c>
      <c r="M71" s="1614">
        <f>SUM(M63+7)</f>
        <v>45631</v>
      </c>
      <c r="N71" s="1895">
        <f>M71+2</f>
        <v>45633</v>
      </c>
      <c r="O71" s="1895">
        <f>SUM(N71+23)</f>
        <v>45656</v>
      </c>
      <c r="P71" s="1895">
        <f>SUM(O71+2)</f>
        <v>45658</v>
      </c>
      <c r="Q71" s="1895">
        <f>SUM(P71+2)</f>
        <v>45660</v>
      </c>
      <c r="R71" s="1895">
        <f>SUM(Q71+3)</f>
        <v>45663</v>
      </c>
      <c r="S71" s="1895">
        <f>SUM(R71+1)</f>
        <v>45664</v>
      </c>
      <c r="T71" s="1895">
        <f>SUM(S71+4)</f>
        <v>45668</v>
      </c>
      <c r="U71" s="243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</row>
    <row r="72" spans="1:63" ht="15" customHeight="1">
      <c r="A72" s="448" t="s">
        <v>207</v>
      </c>
      <c r="B72" s="282" t="s">
        <v>168</v>
      </c>
      <c r="C72" s="282">
        <f>C64+1</f>
        <v>448</v>
      </c>
      <c r="D72" s="282" t="s">
        <v>169</v>
      </c>
      <c r="E72" s="77" t="s">
        <v>176</v>
      </c>
      <c r="F72" s="78">
        <f>F64+7</f>
        <v>45623</v>
      </c>
      <c r="G72" s="79">
        <f>F72</f>
        <v>45623</v>
      </c>
      <c r="H72" s="80">
        <f>F72+1</f>
        <v>45624</v>
      </c>
      <c r="I72" s="1086"/>
      <c r="J72" s="1080"/>
      <c r="K72" s="1316"/>
      <c r="L72" s="1654"/>
      <c r="M72" s="1561"/>
      <c r="N72" s="1071"/>
      <c r="O72" s="1071"/>
      <c r="P72" s="1071"/>
      <c r="Q72" s="1071"/>
      <c r="R72" s="1071"/>
      <c r="S72" s="1071"/>
      <c r="T72" s="1071"/>
      <c r="U72" s="244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</row>
    <row r="73" spans="1:63" ht="15" customHeight="1">
      <c r="A73" s="449" t="s">
        <v>177</v>
      </c>
      <c r="B73" s="439" t="s">
        <v>178</v>
      </c>
      <c r="C73" s="439">
        <f>C65+1</f>
        <v>445</v>
      </c>
      <c r="D73" s="439" t="s">
        <v>179</v>
      </c>
      <c r="E73" s="88" t="s">
        <v>180</v>
      </c>
      <c r="F73" s="89">
        <f>F65+7</f>
        <v>45620</v>
      </c>
      <c r="G73" s="90">
        <f>F73+1</f>
        <v>45621</v>
      </c>
      <c r="H73" s="91">
        <f>F73+4</f>
        <v>45624</v>
      </c>
      <c r="I73" s="1086"/>
      <c r="J73" s="1080"/>
      <c r="K73" s="1316"/>
      <c r="L73" s="1654"/>
      <c r="M73" s="1561"/>
      <c r="N73" s="1071"/>
      <c r="O73" s="1071"/>
      <c r="P73" s="1071"/>
      <c r="Q73" s="1071"/>
      <c r="R73" s="1071"/>
      <c r="S73" s="1071"/>
      <c r="T73" s="1071"/>
      <c r="U73" s="244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</row>
    <row r="74" spans="1:63" ht="15" customHeight="1">
      <c r="A74" s="494" t="s">
        <v>232</v>
      </c>
      <c r="B74" s="439" t="s">
        <v>182</v>
      </c>
      <c r="C74" s="439">
        <f>C66+1</f>
        <v>46</v>
      </c>
      <c r="D74" s="439" t="s">
        <v>179</v>
      </c>
      <c r="E74" s="88" t="s">
        <v>180</v>
      </c>
      <c r="F74" s="89">
        <f>F66+7</f>
        <v>45621</v>
      </c>
      <c r="G74" s="90">
        <f>F74+1</f>
        <v>45622</v>
      </c>
      <c r="H74" s="91">
        <f>F74+2</f>
        <v>45623</v>
      </c>
      <c r="I74" s="1086"/>
      <c r="J74" s="1080"/>
      <c r="K74" s="1316"/>
      <c r="L74" s="1654"/>
      <c r="M74" s="1561"/>
      <c r="N74" s="1071"/>
      <c r="O74" s="1071"/>
      <c r="P74" s="1071"/>
      <c r="Q74" s="1071"/>
      <c r="R74" s="1071"/>
      <c r="S74" s="1071"/>
      <c r="T74" s="1071"/>
      <c r="U74" s="443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</row>
    <row r="75" spans="1:63" ht="15" customHeight="1">
      <c r="A75" s="449" t="s">
        <v>219</v>
      </c>
      <c r="B75" s="439" t="s">
        <v>184</v>
      </c>
      <c r="C75" s="439">
        <f>C67+1</f>
        <v>448</v>
      </c>
      <c r="D75" s="439" t="s">
        <v>169</v>
      </c>
      <c r="E75" s="88" t="s">
        <v>180</v>
      </c>
      <c r="F75" s="89">
        <f>F67+7</f>
        <v>45625</v>
      </c>
      <c r="G75" s="90">
        <f>F75+1</f>
        <v>45626</v>
      </c>
      <c r="H75" s="89">
        <f>F75+2</f>
        <v>45627</v>
      </c>
      <c r="I75" s="1086"/>
      <c r="J75" s="1080"/>
      <c r="K75" s="1316"/>
      <c r="L75" s="1654"/>
      <c r="M75" s="1561"/>
      <c r="N75" s="1071"/>
      <c r="O75" s="1071"/>
      <c r="P75" s="1071"/>
      <c r="Q75" s="1071"/>
      <c r="R75" s="1071"/>
      <c r="S75" s="1071"/>
      <c r="T75" s="1071"/>
      <c r="U75" s="244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</row>
    <row r="76" spans="1:63" ht="15" customHeight="1">
      <c r="A76" s="450" t="s">
        <v>233</v>
      </c>
      <c r="B76" s="440" t="s">
        <v>186</v>
      </c>
      <c r="C76" s="440">
        <f>C68+1</f>
        <v>448</v>
      </c>
      <c r="D76" s="440" t="s">
        <v>169</v>
      </c>
      <c r="E76" s="95" t="s">
        <v>187</v>
      </c>
      <c r="F76" s="96">
        <f>F68+7</f>
        <v>45621</v>
      </c>
      <c r="G76" s="97">
        <f>F76+1</f>
        <v>45622</v>
      </c>
      <c r="H76" s="98">
        <f>F76+1</f>
        <v>45622</v>
      </c>
      <c r="I76" s="1086"/>
      <c r="J76" s="1080"/>
      <c r="K76" s="1316"/>
      <c r="L76" s="1654"/>
      <c r="M76" s="1561"/>
      <c r="N76" s="1071"/>
      <c r="O76" s="1071"/>
      <c r="P76" s="1071"/>
      <c r="Q76" s="1071"/>
      <c r="R76" s="1071"/>
      <c r="S76" s="1071"/>
      <c r="T76" s="1071"/>
      <c r="U76" s="244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</row>
    <row r="77" spans="1:63" ht="15" customHeight="1">
      <c r="A77" s="451" t="s">
        <v>198</v>
      </c>
      <c r="B77" s="440" t="s">
        <v>184</v>
      </c>
      <c r="C77" s="440">
        <f>C69+1</f>
        <v>447</v>
      </c>
      <c r="D77" s="440" t="s">
        <v>201</v>
      </c>
      <c r="E77" s="357" t="s">
        <v>187</v>
      </c>
      <c r="F77" s="102">
        <f>F69+7</f>
        <v>45620</v>
      </c>
      <c r="G77" s="103">
        <f>F77</f>
        <v>45620</v>
      </c>
      <c r="H77" s="281">
        <f>F77</f>
        <v>45620</v>
      </c>
      <c r="I77" s="1109"/>
      <c r="J77" s="1111"/>
      <c r="K77" s="1782"/>
      <c r="L77" s="1654"/>
      <c r="M77" s="1615"/>
      <c r="N77" s="1896"/>
      <c r="O77" s="1896"/>
      <c r="P77" s="1896"/>
      <c r="Q77" s="1896"/>
      <c r="R77" s="1896"/>
      <c r="S77" s="1896"/>
      <c r="T77" s="1896"/>
      <c r="U77" s="236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</row>
    <row r="78" spans="1:63">
      <c r="A78" s="13" t="s">
        <v>234</v>
      </c>
      <c r="B78" s="14"/>
      <c r="C78" s="14"/>
      <c r="D78" s="14"/>
      <c r="E78" s="15"/>
      <c r="F78" s="14"/>
      <c r="G78" s="14"/>
      <c r="H78" s="14"/>
      <c r="I78" s="14"/>
      <c r="J78" s="14"/>
      <c r="K78" s="14"/>
      <c r="L78" s="14"/>
      <c r="M78" s="115"/>
      <c r="N78" s="14"/>
      <c r="O78" s="14"/>
      <c r="P78" s="14"/>
      <c r="Q78" s="14"/>
      <c r="R78" s="14"/>
      <c r="S78" s="14"/>
      <c r="T78" s="14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>
      <c r="A79" s="1"/>
      <c r="B79" s="1"/>
      <c r="C79" s="1"/>
      <c r="D79" s="5"/>
      <c r="E79" s="16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>
      <c r="A80" s="1105" t="s">
        <v>235</v>
      </c>
      <c r="B80" s="1106"/>
      <c r="C80" s="1106"/>
      <c r="D80" s="1106"/>
      <c r="E80" s="1106"/>
      <c r="F80" s="1107"/>
      <c r="G80" s="1350" t="s">
        <v>236</v>
      </c>
      <c r="H80" s="1350"/>
      <c r="I80" s="1350"/>
      <c r="J80" s="1350"/>
      <c r="K80" s="1350"/>
      <c r="L80" s="1350"/>
      <c r="M80" s="1350"/>
      <c r="N80" s="1350"/>
      <c r="O80" s="1350"/>
      <c r="P80" s="1350"/>
      <c r="Q80" s="1350"/>
      <c r="R80" s="1350"/>
      <c r="S80" s="1350"/>
      <c r="T80" s="1350"/>
      <c r="U80" s="1350"/>
    </row>
    <row r="81" spans="1:63">
      <c r="A81" s="1088" t="s">
        <v>927</v>
      </c>
      <c r="B81" s="1089"/>
      <c r="C81" s="1089"/>
      <c r="D81" s="1089"/>
      <c r="E81" s="1089"/>
      <c r="F81" s="1090"/>
      <c r="G81" s="1675" t="s">
        <v>928</v>
      </c>
      <c r="H81" s="1675"/>
      <c r="I81" s="1675"/>
      <c r="J81" s="1675"/>
      <c r="K81" s="1675"/>
      <c r="L81" s="1675"/>
      <c r="M81" s="1675"/>
      <c r="N81" s="1675"/>
      <c r="O81" s="1675"/>
      <c r="P81" s="1675"/>
      <c r="Q81" s="1675"/>
      <c r="R81" s="1675"/>
      <c r="S81" s="1675"/>
      <c r="T81" s="1675"/>
      <c r="U81" s="1675"/>
    </row>
    <row r="82" spans="1:63" ht="13.5" customHeight="1">
      <c r="A82" s="1088" t="s">
        <v>929</v>
      </c>
      <c r="B82" s="1089"/>
      <c r="C82" s="1089"/>
      <c r="D82" s="1089"/>
      <c r="E82" s="1089"/>
      <c r="F82" s="1089"/>
      <c r="G82" s="1570" t="s">
        <v>930</v>
      </c>
      <c r="H82" s="1570"/>
      <c r="I82" s="1570"/>
      <c r="J82" s="1570"/>
      <c r="K82" s="1570"/>
      <c r="L82" s="1570"/>
      <c r="M82" s="1570"/>
      <c r="N82" s="1570"/>
      <c r="O82" s="1570"/>
      <c r="P82" s="1570"/>
      <c r="Q82" s="1570"/>
      <c r="R82" s="1570"/>
      <c r="S82" s="1570"/>
      <c r="T82" s="1570"/>
      <c r="U82" s="1570"/>
    </row>
    <row r="83" spans="1:63">
      <c r="A83" s="1088"/>
      <c r="B83" s="1089"/>
      <c r="C83" s="1089"/>
      <c r="D83" s="1089"/>
      <c r="E83" s="1089"/>
      <c r="F83" s="1089"/>
      <c r="G83" s="121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3"/>
    </row>
    <row r="84" spans="1:63">
      <c r="A84" s="1"/>
      <c r="B84" s="1"/>
      <c r="C84" s="1"/>
      <c r="D84" s="5"/>
      <c r="E84" s="5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s="52" customFormat="1">
      <c r="D85" s="53"/>
      <c r="E85" s="53"/>
    </row>
    <row r="86" spans="1:63" s="52" customFormat="1" ht="15.75">
      <c r="A86" s="54" t="s">
        <v>242</v>
      </c>
      <c r="B86" s="55"/>
      <c r="C86" s="55"/>
      <c r="D86" s="56"/>
      <c r="E86" s="53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</row>
    <row r="87" spans="1:63" s="52" customFormat="1" ht="15.75">
      <c r="A87" s="57" t="s">
        <v>243</v>
      </c>
      <c r="B87" s="58"/>
      <c r="C87" s="58"/>
      <c r="D87" s="59"/>
      <c r="E87" s="53"/>
      <c r="F87" s="57"/>
      <c r="G87" s="58"/>
      <c r="H87" s="57" t="s">
        <v>244</v>
      </c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</row>
    <row r="88" spans="1:63" s="52" customFormat="1" ht="15.75">
      <c r="A88" s="57" t="s">
        <v>245</v>
      </c>
      <c r="B88" s="58"/>
      <c r="C88" s="58"/>
      <c r="D88" s="59"/>
      <c r="E88" s="53"/>
      <c r="F88" s="57"/>
      <c r="G88" s="58"/>
      <c r="H88" s="57" t="s">
        <v>246</v>
      </c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</row>
    <row r="89" spans="1:63" s="52" customFormat="1">
      <c r="A89" s="52" t="s">
        <v>247</v>
      </c>
      <c r="D89" s="53"/>
      <c r="E89" s="53"/>
      <c r="H89" s="52" t="s">
        <v>248</v>
      </c>
    </row>
    <row r="90" spans="1:63" s="52" customFormat="1">
      <c r="A90" s="60" t="s">
        <v>249</v>
      </c>
      <c r="D90" s="53"/>
      <c r="E90" s="53"/>
      <c r="H90" s="60" t="s">
        <v>250</v>
      </c>
    </row>
    <row r="91" spans="1:63" s="52" customFormat="1">
      <c r="D91" s="53"/>
      <c r="E91" s="53"/>
    </row>
    <row r="92" spans="1:63" s="52" customFormat="1">
      <c r="A92" s="52" t="s">
        <v>251</v>
      </c>
      <c r="D92" s="53"/>
      <c r="E92" s="53"/>
      <c r="H92" s="52" t="s">
        <v>252</v>
      </c>
    </row>
    <row r="93" spans="1:63" s="52" customFormat="1">
      <c r="A93" s="60" t="s">
        <v>253</v>
      </c>
      <c r="D93" s="53"/>
      <c r="E93" s="53"/>
      <c r="H93" s="60" t="s">
        <v>254</v>
      </c>
    </row>
    <row r="94" spans="1:63" s="52" customFormat="1">
      <c r="D94" s="53"/>
      <c r="E94" s="53"/>
    </row>
    <row r="95" spans="1:63" s="52" customFormat="1">
      <c r="D95" s="53"/>
      <c r="E95" s="53"/>
    </row>
    <row r="96" spans="1:63" s="52" customFormat="1">
      <c r="D96" s="53"/>
      <c r="E96" s="53"/>
    </row>
    <row r="97" spans="4:5" s="52" customFormat="1">
      <c r="D97" s="53"/>
      <c r="E97" s="53"/>
    </row>
    <row r="98" spans="4:5" s="52" customFormat="1">
      <c r="D98" s="53"/>
      <c r="E98" s="53"/>
    </row>
    <row r="99" spans="4:5" s="52" customFormat="1">
      <c r="D99" s="53"/>
      <c r="E99" s="53"/>
    </row>
    <row r="100" spans="4:5" s="52" customFormat="1">
      <c r="D100" s="53"/>
      <c r="E100" s="53"/>
    </row>
    <row r="101" spans="4:5" s="52" customFormat="1">
      <c r="D101" s="53"/>
      <c r="E101" s="53"/>
    </row>
    <row r="102" spans="4:5" s="52" customFormat="1">
      <c r="D102" s="53"/>
      <c r="E102" s="53"/>
    </row>
    <row r="103" spans="4:5" s="52" customFormat="1">
      <c r="D103" s="53"/>
      <c r="E103" s="53"/>
    </row>
    <row r="104" spans="4:5" s="52" customFormat="1">
      <c r="D104" s="53"/>
      <c r="E104" s="53"/>
    </row>
    <row r="105" spans="4:5" s="52" customFormat="1">
      <c r="D105" s="53"/>
      <c r="E105" s="53"/>
    </row>
    <row r="106" spans="4:5">
      <c r="D106" s="5"/>
      <c r="E106" s="5"/>
    </row>
    <row r="107" spans="4:5">
      <c r="D107" s="5"/>
      <c r="E107" s="5"/>
    </row>
    <row r="108" spans="4:5">
      <c r="D108" s="5"/>
      <c r="E108" s="5"/>
    </row>
    <row r="109" spans="4:5">
      <c r="D109" s="5"/>
      <c r="E109" s="5"/>
    </row>
    <row r="110" spans="4:5">
      <c r="D110" s="5"/>
      <c r="E110" s="5"/>
    </row>
    <row r="111" spans="4:5">
      <c r="D111" s="5"/>
      <c r="E111" s="5"/>
    </row>
    <row r="112" spans="4:5">
      <c r="D112" s="5"/>
      <c r="E112" s="5"/>
    </row>
    <row r="113" spans="4:5">
      <c r="D113" s="5"/>
      <c r="E113" s="5"/>
    </row>
    <row r="114" spans="4:5">
      <c r="D114" s="5"/>
      <c r="E114" s="5"/>
    </row>
    <row r="115" spans="4:5">
      <c r="D115" s="5"/>
      <c r="E115" s="5"/>
    </row>
    <row r="116" spans="4:5">
      <c r="D116" s="5"/>
      <c r="E116" s="5"/>
    </row>
    <row r="117" spans="4:5">
      <c r="D117" s="5"/>
      <c r="E117" s="5"/>
    </row>
    <row r="118" spans="4:5">
      <c r="D118" s="5"/>
      <c r="E118" s="5"/>
    </row>
    <row r="119" spans="4:5">
      <c r="D119" s="5"/>
      <c r="E119" s="5"/>
    </row>
    <row r="120" spans="4:5">
      <c r="D120" s="5"/>
      <c r="E120" s="5"/>
    </row>
    <row r="121" spans="4:5">
      <c r="D121" s="5"/>
      <c r="E121" s="5"/>
    </row>
    <row r="122" spans="4:5">
      <c r="D122" s="5"/>
      <c r="E122" s="5"/>
    </row>
    <row r="123" spans="4:5">
      <c r="D123" s="5"/>
      <c r="E123" s="5"/>
    </row>
    <row r="124" spans="4:5">
      <c r="D124" s="5"/>
      <c r="E124" s="5"/>
    </row>
    <row r="125" spans="4:5">
      <c r="D125" s="5"/>
      <c r="E125" s="5"/>
    </row>
    <row r="126" spans="4:5">
      <c r="D126" s="5"/>
      <c r="E126" s="5"/>
    </row>
    <row r="127" spans="4:5">
      <c r="D127" s="5"/>
      <c r="E127" s="5"/>
    </row>
    <row r="128" spans="4:5">
      <c r="D128" s="5"/>
      <c r="E128" s="5"/>
    </row>
    <row r="129" spans="4:5">
      <c r="D129" s="5"/>
      <c r="E129" s="5"/>
    </row>
    <row r="130" spans="4:5">
      <c r="D130" s="5"/>
      <c r="E130" s="5"/>
    </row>
    <row r="131" spans="4:5">
      <c r="D131" s="5"/>
      <c r="E131" s="5"/>
    </row>
    <row r="132" spans="4:5">
      <c r="D132" s="5"/>
      <c r="E132" s="5"/>
    </row>
    <row r="133" spans="4:5">
      <c r="D133" s="5"/>
      <c r="E133" s="5"/>
    </row>
    <row r="134" spans="4:5">
      <c r="D134" s="5"/>
      <c r="E134" s="5"/>
    </row>
    <row r="135" spans="4:5">
      <c r="D135" s="5"/>
      <c r="E135" s="5"/>
    </row>
    <row r="136" spans="4:5">
      <c r="D136" s="5"/>
      <c r="E136" s="5"/>
    </row>
    <row r="137" spans="4:5">
      <c r="D137" s="5"/>
      <c r="E137" s="5"/>
    </row>
    <row r="138" spans="4:5">
      <c r="D138" s="5"/>
      <c r="E138" s="5"/>
    </row>
    <row r="139" spans="4:5">
      <c r="D139" s="5"/>
      <c r="E139" s="5"/>
    </row>
    <row r="140" spans="4:5">
      <c r="D140" s="5"/>
      <c r="E140" s="5"/>
    </row>
    <row r="141" spans="4:5">
      <c r="D141" s="5"/>
      <c r="E141" s="5"/>
    </row>
    <row r="142" spans="4:5">
      <c r="D142" s="5"/>
      <c r="E142" s="5"/>
    </row>
    <row r="143" spans="4:5">
      <c r="D143" s="5"/>
      <c r="E143" s="5"/>
    </row>
    <row r="144" spans="4:5">
      <c r="D144" s="5"/>
      <c r="E144" s="5"/>
    </row>
    <row r="145" spans="4:5">
      <c r="D145" s="5"/>
      <c r="E145" s="5"/>
    </row>
    <row r="146" spans="4:5">
      <c r="D146" s="5"/>
      <c r="E146" s="5"/>
    </row>
    <row r="147" spans="4:5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17"/>
    </row>
    <row r="195" spans="4:5">
      <c r="D195" s="5"/>
      <c r="E195" s="17"/>
    </row>
    <row r="196" spans="4:5">
      <c r="D196" s="5"/>
      <c r="E196" s="17"/>
    </row>
    <row r="197" spans="4:5">
      <c r="D197" s="5"/>
      <c r="E197" s="17"/>
    </row>
    <row r="198" spans="4:5">
      <c r="D198" s="5"/>
      <c r="E198" s="17"/>
    </row>
    <row r="199" spans="4:5">
      <c r="D199" s="5"/>
      <c r="E199" s="17"/>
    </row>
    <row r="200" spans="4:5">
      <c r="D200" s="5"/>
      <c r="E200" s="17"/>
    </row>
    <row r="201" spans="4:5">
      <c r="D201" s="5"/>
      <c r="E201" s="17"/>
    </row>
  </sheetData>
  <mergeCells count="126">
    <mergeCell ref="T71:T77"/>
    <mergeCell ref="P55:P61"/>
    <mergeCell ref="T55:T61"/>
    <mergeCell ref="I63:I69"/>
    <mergeCell ref="J63:J69"/>
    <mergeCell ref="K63:K69"/>
    <mergeCell ref="L63:L69"/>
    <mergeCell ref="M63:M69"/>
    <mergeCell ref="N63:N69"/>
    <mergeCell ref="O63:O69"/>
    <mergeCell ref="Q71:Q77"/>
    <mergeCell ref="R71:R77"/>
    <mergeCell ref="S71:S77"/>
    <mergeCell ref="Q55:Q61"/>
    <mergeCell ref="R55:R61"/>
    <mergeCell ref="S55:S61"/>
    <mergeCell ref="Q63:Q69"/>
    <mergeCell ref="R63:R69"/>
    <mergeCell ref="S63:S69"/>
    <mergeCell ref="I15:I21"/>
    <mergeCell ref="I23:I29"/>
    <mergeCell ref="J7:J13"/>
    <mergeCell ref="K7:K13"/>
    <mergeCell ref="L7:L13"/>
    <mergeCell ref="L15:L21"/>
    <mergeCell ref="K15:K21"/>
    <mergeCell ref="J15:J21"/>
    <mergeCell ref="P71:P77"/>
    <mergeCell ref="P63:P69"/>
    <mergeCell ref="O47:O53"/>
    <mergeCell ref="P47:P53"/>
    <mergeCell ref="I39:I45"/>
    <mergeCell ref="J39:J45"/>
    <mergeCell ref="K39:K45"/>
    <mergeCell ref="L39:L45"/>
    <mergeCell ref="M39:M45"/>
    <mergeCell ref="N39:N45"/>
    <mergeCell ref="O39:O45"/>
    <mergeCell ref="P39:P45"/>
    <mergeCell ref="A83:F83"/>
    <mergeCell ref="Q7:Q13"/>
    <mergeCell ref="R7:R13"/>
    <mergeCell ref="S7:S13"/>
    <mergeCell ref="Q15:Q21"/>
    <mergeCell ref="R15:R21"/>
    <mergeCell ref="S15:S21"/>
    <mergeCell ref="A80:F80"/>
    <mergeCell ref="G80:U80"/>
    <mergeCell ref="A81:F81"/>
    <mergeCell ref="G81:U81"/>
    <mergeCell ref="A82:F82"/>
    <mergeCell ref="G82:U82"/>
    <mergeCell ref="T63:T69"/>
    <mergeCell ref="I71:I77"/>
    <mergeCell ref="J71:J77"/>
    <mergeCell ref="K71:K77"/>
    <mergeCell ref="L71:L77"/>
    <mergeCell ref="M71:M77"/>
    <mergeCell ref="N71:N77"/>
    <mergeCell ref="O71:O77"/>
    <mergeCell ref="J23:J29"/>
    <mergeCell ref="K23:K29"/>
    <mergeCell ref="L23:L29"/>
    <mergeCell ref="T47:T53"/>
    <mergeCell ref="I55:I61"/>
    <mergeCell ref="J55:J61"/>
    <mergeCell ref="K55:K61"/>
    <mergeCell ref="L55:L61"/>
    <mergeCell ref="M55:M61"/>
    <mergeCell ref="N55:N61"/>
    <mergeCell ref="O55:O61"/>
    <mergeCell ref="I47:I53"/>
    <mergeCell ref="J47:J53"/>
    <mergeCell ref="K47:K53"/>
    <mergeCell ref="L47:L53"/>
    <mergeCell ref="M47:M53"/>
    <mergeCell ref="N47:N53"/>
    <mergeCell ref="Q47:Q53"/>
    <mergeCell ref="R47:R53"/>
    <mergeCell ref="S47:S53"/>
    <mergeCell ref="T39:T45"/>
    <mergeCell ref="Q39:Q45"/>
    <mergeCell ref="R39:R45"/>
    <mergeCell ref="S39:S45"/>
    <mergeCell ref="I31:I37"/>
    <mergeCell ref="J31:J37"/>
    <mergeCell ref="K31:K37"/>
    <mergeCell ref="L31:L37"/>
    <mergeCell ref="M31:M37"/>
    <mergeCell ref="N31:N37"/>
    <mergeCell ref="O31:O37"/>
    <mergeCell ref="P31:P37"/>
    <mergeCell ref="T31:T37"/>
    <mergeCell ref="Q31:Q37"/>
    <mergeCell ref="R31:R37"/>
    <mergeCell ref="S31:S37"/>
    <mergeCell ref="U15:U21"/>
    <mergeCell ref="M23:M29"/>
    <mergeCell ref="N23:N29"/>
    <mergeCell ref="O23:O29"/>
    <mergeCell ref="P23:P29"/>
    <mergeCell ref="T23:T29"/>
    <mergeCell ref="Q23:Q29"/>
    <mergeCell ref="R23:R29"/>
    <mergeCell ref="S23:S29"/>
    <mergeCell ref="M15:M21"/>
    <mergeCell ref="N15:N21"/>
    <mergeCell ref="O15:O21"/>
    <mergeCell ref="P15:P21"/>
    <mergeCell ref="T15:T21"/>
    <mergeCell ref="U5:U6"/>
    <mergeCell ref="M7:M13"/>
    <mergeCell ref="N7:N13"/>
    <mergeCell ref="O7:O13"/>
    <mergeCell ref="P7:P13"/>
    <mergeCell ref="T7:T13"/>
    <mergeCell ref="A4:I4"/>
    <mergeCell ref="A5:A6"/>
    <mergeCell ref="B5:D6"/>
    <mergeCell ref="E5:E6"/>
    <mergeCell ref="F5:G5"/>
    <mergeCell ref="I5:I6"/>
    <mergeCell ref="J5:L6"/>
    <mergeCell ref="M5:N5"/>
    <mergeCell ref="O5:T5"/>
    <mergeCell ref="I7:I13"/>
  </mergeCells>
  <hyperlinks>
    <hyperlink ref="A93" r:id="rId1" xr:uid="{C0A8AE53-1962-42B0-99A9-6C13D80BF49E}"/>
    <hyperlink ref="A90" r:id="rId2" xr:uid="{E9A8D37C-D0D2-4A33-959E-89FBCE43FE52}"/>
    <hyperlink ref="H93" r:id="rId3" xr:uid="{44EAEB9C-455A-4799-808A-63E957F6223D}"/>
    <hyperlink ref="H90" r:id="rId4" xr:uid="{08F8FD53-3359-4232-9D0B-8336084D2806}"/>
  </hyperlinks>
  <pageMargins left="0.7" right="0.7" top="0.75" bottom="0.75" header="0.3" footer="0.3"/>
  <pageSetup orientation="portrait" r:id="rId5"/>
  <headerFooter>
    <oddFooter>&amp;L&amp;1#&amp;"Calibri"&amp;10 Sensitivity: Internal</oddFooter>
  </headerFooter>
  <drawing r:id="rId6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567E9-4F97-4EE6-8319-EFA3A5A5B1A7}">
  <dimension ref="A1:BL203"/>
  <sheetViews>
    <sheetView workbookViewId="0">
      <selection activeCell="G2" sqref="G2"/>
    </sheetView>
  </sheetViews>
  <sheetFormatPr defaultRowHeight="15" customHeight="1"/>
  <cols>
    <col min="1" max="1" width="21.5703125" customWidth="1"/>
    <col min="2" max="2" width="3.7109375" customWidth="1"/>
    <col min="3" max="3" width="4.7109375" customWidth="1"/>
    <col min="4" max="4" width="3.7109375" customWidth="1"/>
    <col min="9" max="9" width="23.85546875" customWidth="1"/>
    <col min="10" max="10" width="3.7109375" customWidth="1"/>
    <col min="11" max="11" width="5" bestFit="1" customWidth="1"/>
    <col min="12" max="12" width="3.7109375" customWidth="1"/>
    <col min="15" max="15" width="13.28515625" customWidth="1"/>
    <col min="16" max="16" width="14.140625" customWidth="1"/>
    <col min="17" max="21" width="15.28515625" customWidth="1"/>
    <col min="22" max="22" width="62.7109375" customWidth="1"/>
    <col min="27" max="27" width="23.85546875" customWidth="1"/>
    <col min="28" max="28" width="3.7109375" customWidth="1"/>
    <col min="29" max="29" width="5.42578125" bestFit="1" customWidth="1"/>
    <col min="30" max="30" width="3.7109375" customWidth="1"/>
  </cols>
  <sheetData>
    <row r="1" spans="1:64" ht="13.9" customHeight="1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</row>
    <row r="2" spans="1:64" ht="24.75">
      <c r="A2" s="4" t="s">
        <v>148</v>
      </c>
      <c r="B2" s="3" t="s">
        <v>931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  <c r="X2" s="2"/>
      <c r="Y2" s="2"/>
      <c r="Z2" s="1"/>
      <c r="AA2" s="289" t="s">
        <v>862</v>
      </c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</row>
    <row r="3" spans="1:64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</row>
    <row r="4" spans="1:64" ht="24.75">
      <c r="A4" s="1122" t="s">
        <v>864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8"/>
      <c r="W4" s="2"/>
      <c r="X4" s="2"/>
      <c r="Y4" s="2"/>
      <c r="AA4" s="19"/>
      <c r="AB4" s="19"/>
      <c r="AC4" s="19"/>
      <c r="AD4" s="19"/>
      <c r="AE4" s="19"/>
      <c r="AF4" s="19"/>
    </row>
    <row r="5" spans="1:64" ht="27" customHeight="1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339</v>
      </c>
      <c r="J5" s="1139" t="s">
        <v>152</v>
      </c>
      <c r="K5" s="1129"/>
      <c r="L5" s="1129"/>
      <c r="M5" s="1588" t="s">
        <v>395</v>
      </c>
      <c r="N5" s="1712"/>
      <c r="O5" s="1956" t="s">
        <v>396</v>
      </c>
      <c r="P5" s="1963" t="s">
        <v>156</v>
      </c>
      <c r="Q5" s="2058"/>
      <c r="R5" s="2059" t="s">
        <v>66</v>
      </c>
      <c r="S5" s="2060"/>
      <c r="T5" s="2061" t="s">
        <v>64</v>
      </c>
      <c r="U5" s="2058"/>
      <c r="V5" s="1714" t="s">
        <v>157</v>
      </c>
      <c r="W5" s="18"/>
      <c r="X5" s="18"/>
      <c r="Y5" s="18"/>
      <c r="AA5" s="1134" t="s">
        <v>426</v>
      </c>
      <c r="AB5" s="1139" t="s">
        <v>152</v>
      </c>
      <c r="AC5" s="1129"/>
      <c r="AD5" s="1130"/>
      <c r="AE5" s="1143" t="s">
        <v>398</v>
      </c>
      <c r="AF5" s="1143"/>
    </row>
    <row r="6" spans="1:64" ht="24.75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5"/>
      <c r="J6" s="1587"/>
      <c r="K6" s="1132"/>
      <c r="L6" s="1133"/>
      <c r="M6" s="235" t="s">
        <v>158</v>
      </c>
      <c r="N6" s="271" t="s">
        <v>159</v>
      </c>
      <c r="O6" s="1957"/>
      <c r="P6" s="321" t="s">
        <v>715</v>
      </c>
      <c r="Q6" s="278" t="s">
        <v>851</v>
      </c>
      <c r="R6" s="318" t="s">
        <v>71</v>
      </c>
      <c r="S6" s="319" t="s">
        <v>868</v>
      </c>
      <c r="T6" s="277" t="s">
        <v>932</v>
      </c>
      <c r="U6" s="278" t="s">
        <v>871</v>
      </c>
      <c r="V6" s="1593"/>
      <c r="W6" s="2"/>
      <c r="X6" s="2"/>
      <c r="Y6" s="2"/>
      <c r="Z6" s="11"/>
      <c r="AA6" s="1138"/>
      <c r="AB6" s="1140"/>
      <c r="AC6" s="1141"/>
      <c r="AD6" s="1142"/>
      <c r="AE6" s="270" t="s">
        <v>158</v>
      </c>
      <c r="AF6" s="270" t="s">
        <v>159</v>
      </c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</row>
    <row r="7" spans="1:64" ht="15" customHeight="1">
      <c r="A7" s="74" t="s">
        <v>360</v>
      </c>
      <c r="B7" s="73" t="s">
        <v>184</v>
      </c>
      <c r="C7" s="68">
        <v>318</v>
      </c>
      <c r="D7" s="75" t="s">
        <v>169</v>
      </c>
      <c r="E7" s="69" t="s">
        <v>170</v>
      </c>
      <c r="F7" s="70">
        <v>45046</v>
      </c>
      <c r="G7" s="71">
        <f>F7+1</f>
        <v>45047</v>
      </c>
      <c r="H7" s="72">
        <f>F7+4</f>
        <v>45050</v>
      </c>
      <c r="I7" s="1108" t="s">
        <v>189</v>
      </c>
      <c r="J7" s="1110" t="s">
        <v>933</v>
      </c>
      <c r="K7" s="1112">
        <v>317</v>
      </c>
      <c r="L7" s="1108" t="s">
        <v>179</v>
      </c>
      <c r="M7" s="1895">
        <v>45041</v>
      </c>
      <c r="N7" s="1895">
        <f>M7+2</f>
        <v>45043</v>
      </c>
      <c r="O7" s="1924">
        <f>SUM(N7+9)</f>
        <v>45052</v>
      </c>
      <c r="P7" s="1070">
        <f>SUM(N7+26)</f>
        <v>45069</v>
      </c>
      <c r="Q7" s="1070">
        <f>SUM(P7+3)</f>
        <v>45072</v>
      </c>
      <c r="R7" s="1070">
        <f>SUM(Q7+7)</f>
        <v>45079</v>
      </c>
      <c r="S7" s="1070">
        <f>SUM(R7+7)</f>
        <v>45086</v>
      </c>
      <c r="T7" s="1070">
        <f>SUM(S7+7)</f>
        <v>45093</v>
      </c>
      <c r="U7" s="1071">
        <f>SUM(T7+7)</f>
        <v>45100</v>
      </c>
      <c r="V7" s="266"/>
      <c r="W7" s="12"/>
      <c r="X7" s="12"/>
      <c r="Y7" s="12"/>
      <c r="Z7" s="12"/>
      <c r="AA7" s="2052" t="s">
        <v>316</v>
      </c>
      <c r="AB7" s="2053" t="s">
        <v>351</v>
      </c>
      <c r="AC7" s="2054">
        <v>315</v>
      </c>
      <c r="AD7" s="2056" t="s">
        <v>179</v>
      </c>
      <c r="AE7" s="1367">
        <v>45042</v>
      </c>
      <c r="AF7" s="1367">
        <f>SUM(AE7+2)</f>
        <v>45044</v>
      </c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</row>
    <row r="8" spans="1:64" ht="15" customHeight="1">
      <c r="A8" s="300" t="s">
        <v>360</v>
      </c>
      <c r="B8" s="301" t="s">
        <v>184</v>
      </c>
      <c r="C8" s="296">
        <v>318</v>
      </c>
      <c r="D8" s="302" t="s">
        <v>169</v>
      </c>
      <c r="E8" s="77" t="s">
        <v>176</v>
      </c>
      <c r="F8" s="78">
        <v>45049</v>
      </c>
      <c r="G8" s="79">
        <f>F8</f>
        <v>45049</v>
      </c>
      <c r="H8" s="80">
        <f>F8+1</f>
        <v>45050</v>
      </c>
      <c r="I8" s="1086"/>
      <c r="J8" s="1080"/>
      <c r="K8" s="1083"/>
      <c r="L8" s="1086"/>
      <c r="M8" s="1071"/>
      <c r="N8" s="1071"/>
      <c r="O8" s="1924"/>
      <c r="P8" s="1071"/>
      <c r="Q8" s="1071"/>
      <c r="R8" s="1071"/>
      <c r="S8" s="1071"/>
      <c r="T8" s="1071"/>
      <c r="U8" s="1071"/>
      <c r="V8" s="267"/>
      <c r="W8" s="12"/>
      <c r="X8" s="12"/>
      <c r="Y8" s="12"/>
      <c r="Z8" s="12"/>
      <c r="AA8" s="2052"/>
      <c r="AB8" s="2053"/>
      <c r="AC8" s="1385"/>
      <c r="AD8" s="2056"/>
      <c r="AE8" s="1368"/>
      <c r="AF8" s="1368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</row>
    <row r="9" spans="1:64">
      <c r="A9" s="300" t="s">
        <v>499</v>
      </c>
      <c r="B9" s="301" t="s">
        <v>182</v>
      </c>
      <c r="C9" s="296">
        <v>318</v>
      </c>
      <c r="D9" s="302" t="s">
        <v>169</v>
      </c>
      <c r="E9" s="88" t="s">
        <v>180</v>
      </c>
      <c r="F9" s="89">
        <v>45048</v>
      </c>
      <c r="G9" s="90">
        <f>F9+1</f>
        <v>45049</v>
      </c>
      <c r="H9" s="91">
        <f>F9+4</f>
        <v>45052</v>
      </c>
      <c r="I9" s="1086"/>
      <c r="J9" s="1080"/>
      <c r="K9" s="1083"/>
      <c r="L9" s="1086"/>
      <c r="M9" s="1071"/>
      <c r="N9" s="1071"/>
      <c r="O9" s="1924"/>
      <c r="P9" s="1071"/>
      <c r="Q9" s="1071"/>
      <c r="R9" s="1071"/>
      <c r="S9" s="1071"/>
      <c r="T9" s="1071"/>
      <c r="U9" s="1071"/>
      <c r="V9" s="264"/>
      <c r="W9" s="12"/>
      <c r="X9" s="12"/>
      <c r="Y9" s="12"/>
      <c r="Z9" s="12"/>
      <c r="AA9" s="2052"/>
      <c r="AB9" s="2053"/>
      <c r="AC9" s="1385"/>
      <c r="AD9" s="2056"/>
      <c r="AE9" s="1368"/>
      <c r="AF9" s="1368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</row>
    <row r="10" spans="1:64">
      <c r="A10" s="295" t="s">
        <v>500</v>
      </c>
      <c r="B10" s="296" t="s">
        <v>498</v>
      </c>
      <c r="C10" s="296">
        <v>318</v>
      </c>
      <c r="D10" s="297" t="s">
        <v>179</v>
      </c>
      <c r="E10" s="88" t="s">
        <v>180</v>
      </c>
      <c r="F10" s="89">
        <v>45049</v>
      </c>
      <c r="G10" s="90">
        <f>F10+1</f>
        <v>45050</v>
      </c>
      <c r="H10" s="91">
        <f>F10+2</f>
        <v>45051</v>
      </c>
      <c r="I10" s="1086"/>
      <c r="J10" s="1080"/>
      <c r="K10" s="1083"/>
      <c r="L10" s="1086"/>
      <c r="M10" s="1071"/>
      <c r="N10" s="1071"/>
      <c r="O10" s="1924"/>
      <c r="P10" s="1071"/>
      <c r="Q10" s="1071"/>
      <c r="R10" s="1071"/>
      <c r="S10" s="1071"/>
      <c r="T10" s="1071"/>
      <c r="U10" s="1071"/>
      <c r="V10" s="264"/>
      <c r="W10" s="12"/>
      <c r="X10" s="12"/>
      <c r="Y10" s="12"/>
      <c r="Z10" s="12"/>
      <c r="AA10" s="2052"/>
      <c r="AB10" s="2053"/>
      <c r="AC10" s="1385"/>
      <c r="AD10" s="2056"/>
      <c r="AE10" s="1368"/>
      <c r="AF10" s="136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</row>
    <row r="11" spans="1:64">
      <c r="A11" s="84" t="s">
        <v>372</v>
      </c>
      <c r="B11" s="85" t="s">
        <v>168</v>
      </c>
      <c r="C11" s="86">
        <v>318</v>
      </c>
      <c r="D11" s="87" t="s">
        <v>169</v>
      </c>
      <c r="E11" s="88" t="s">
        <v>180</v>
      </c>
      <c r="F11" s="89">
        <v>45051</v>
      </c>
      <c r="G11" s="90">
        <f>F11+1</f>
        <v>45052</v>
      </c>
      <c r="H11" s="91">
        <f>F11+2</f>
        <v>45053</v>
      </c>
      <c r="I11" s="1086"/>
      <c r="J11" s="1080"/>
      <c r="K11" s="1083"/>
      <c r="L11" s="1086"/>
      <c r="M11" s="1071"/>
      <c r="N11" s="1071"/>
      <c r="O11" s="1924"/>
      <c r="P11" s="1071"/>
      <c r="Q11" s="1071"/>
      <c r="R11" s="1071"/>
      <c r="S11" s="1071"/>
      <c r="T11" s="1071"/>
      <c r="U11" s="1071"/>
      <c r="V11" s="264"/>
      <c r="W11" s="12"/>
      <c r="X11" s="12"/>
      <c r="Y11" s="12"/>
      <c r="Z11" s="12"/>
      <c r="AA11" s="2052"/>
      <c r="AB11" s="2053"/>
      <c r="AC11" s="1385"/>
      <c r="AD11" s="2056"/>
      <c r="AE11" s="1368"/>
      <c r="AF11" s="136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</row>
    <row r="12" spans="1:64" ht="15.75" customHeight="1">
      <c r="A12" s="104" t="s">
        <v>501</v>
      </c>
      <c r="B12" s="105" t="s">
        <v>178</v>
      </c>
      <c r="C12" s="94">
        <v>317</v>
      </c>
      <c r="D12" s="106" t="s">
        <v>179</v>
      </c>
      <c r="E12" s="95" t="s">
        <v>187</v>
      </c>
      <c r="F12" s="96">
        <v>44685</v>
      </c>
      <c r="G12" s="97">
        <f>F12</f>
        <v>44685</v>
      </c>
      <c r="H12" s="98">
        <f>F12+1</f>
        <v>44686</v>
      </c>
      <c r="I12" s="1086"/>
      <c r="J12" s="1080"/>
      <c r="K12" s="1083"/>
      <c r="L12" s="1086"/>
      <c r="M12" s="1071"/>
      <c r="N12" s="1071"/>
      <c r="O12" s="1924"/>
      <c r="P12" s="1071"/>
      <c r="Q12" s="1071"/>
      <c r="R12" s="1071"/>
      <c r="S12" s="1071"/>
      <c r="T12" s="1071"/>
      <c r="U12" s="1071"/>
      <c r="V12" s="264"/>
      <c r="W12" s="12"/>
      <c r="X12" s="12"/>
      <c r="Y12" s="12"/>
      <c r="Z12" s="12"/>
      <c r="AA12" s="2052"/>
      <c r="AB12" s="2053"/>
      <c r="AC12" s="1385"/>
      <c r="AD12" s="2056"/>
      <c r="AE12" s="1368"/>
      <c r="AF12" s="136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</row>
    <row r="13" spans="1:64" ht="15.75" customHeight="1">
      <c r="A13" s="99" t="s">
        <v>502</v>
      </c>
      <c r="B13" s="107" t="s">
        <v>503</v>
      </c>
      <c r="C13" s="100">
        <v>318</v>
      </c>
      <c r="D13" s="108" t="s">
        <v>179</v>
      </c>
      <c r="E13" s="101" t="s">
        <v>187</v>
      </c>
      <c r="F13" s="102">
        <v>44683</v>
      </c>
      <c r="G13" s="103">
        <f>F13</f>
        <v>44683</v>
      </c>
      <c r="H13" s="281">
        <f>F13</f>
        <v>44683</v>
      </c>
      <c r="I13" s="1109"/>
      <c r="J13" s="1111"/>
      <c r="K13" s="1113"/>
      <c r="L13" s="1109"/>
      <c r="M13" s="1896"/>
      <c r="N13" s="1896"/>
      <c r="O13" s="1925"/>
      <c r="P13" s="1896"/>
      <c r="Q13" s="1896"/>
      <c r="R13" s="1896"/>
      <c r="S13" s="1896"/>
      <c r="T13" s="1896"/>
      <c r="U13" s="1896"/>
      <c r="V13" s="265"/>
      <c r="W13" s="12"/>
      <c r="X13" s="12"/>
      <c r="Y13" s="12"/>
      <c r="Z13" s="12"/>
      <c r="AA13" s="2052"/>
      <c r="AB13" s="2053"/>
      <c r="AC13" s="2055"/>
      <c r="AD13" s="2056"/>
      <c r="AE13" s="1369"/>
      <c r="AF13" s="1369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>
      <c r="A14" s="62"/>
      <c r="B14" s="39"/>
      <c r="C14" s="39"/>
      <c r="D14" s="40"/>
      <c r="E14" s="40"/>
      <c r="F14" s="39"/>
      <c r="G14" s="39"/>
      <c r="H14" s="39"/>
      <c r="I14" s="63"/>
      <c r="J14" s="63"/>
      <c r="K14" s="63"/>
      <c r="L14" s="63"/>
      <c r="M14" s="64"/>
      <c r="N14" s="64"/>
      <c r="O14" s="64"/>
      <c r="P14" s="64"/>
      <c r="Q14" s="64"/>
      <c r="R14" s="64"/>
      <c r="S14" s="64"/>
      <c r="T14" s="64"/>
      <c r="U14" s="64"/>
      <c r="V14" s="61"/>
      <c r="W14" s="12"/>
      <c r="X14" s="12"/>
      <c r="Y14" s="12"/>
      <c r="Z14" s="12"/>
      <c r="AA14" s="63"/>
      <c r="AB14" s="63"/>
      <c r="AC14" s="63"/>
      <c r="AD14" s="63"/>
      <c r="AE14" s="64"/>
      <c r="AF14" s="64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</row>
    <row r="15" spans="1:64" ht="11.25" customHeight="1">
      <c r="A15" s="283" t="s">
        <v>194</v>
      </c>
      <c r="B15" s="73" t="s">
        <v>184</v>
      </c>
      <c r="C15" s="68">
        <v>319</v>
      </c>
      <c r="D15" s="75" t="s">
        <v>169</v>
      </c>
      <c r="E15" s="69" t="s">
        <v>170</v>
      </c>
      <c r="F15" s="70">
        <v>45053</v>
      </c>
      <c r="G15" s="71">
        <f t="shared" ref="G15:G21" si="0">F15+1</f>
        <v>45054</v>
      </c>
      <c r="H15" s="72">
        <f>F15+4</f>
        <v>45057</v>
      </c>
      <c r="I15" s="1108" t="s">
        <v>189</v>
      </c>
      <c r="J15" s="1110" t="s">
        <v>933</v>
      </c>
      <c r="K15" s="1112">
        <f>SUM(K7+1)</f>
        <v>318</v>
      </c>
      <c r="L15" s="1108" t="s">
        <v>179</v>
      </c>
      <c r="M15" s="1895">
        <f>SUM(M7+7)</f>
        <v>45048</v>
      </c>
      <c r="N15" s="1895">
        <f>M15+2</f>
        <v>45050</v>
      </c>
      <c r="O15" s="1923">
        <f>SUM(N15+9)</f>
        <v>45059</v>
      </c>
      <c r="P15" s="1895">
        <f>SUM(N15+23)</f>
        <v>45073</v>
      </c>
      <c r="Q15" s="1895">
        <f>SUM(P15+2)</f>
        <v>45075</v>
      </c>
      <c r="R15" s="1895">
        <f>SUM(Q15+2)</f>
        <v>45077</v>
      </c>
      <c r="S15" s="1895">
        <f>SUM(R15+3)</f>
        <v>45080</v>
      </c>
      <c r="T15" s="1895">
        <f>SUM(S15+1)</f>
        <v>45081</v>
      </c>
      <c r="U15" s="1895">
        <f>SUM(T15+4)</f>
        <v>45085</v>
      </c>
      <c r="V15" s="1881"/>
      <c r="W15" s="12"/>
      <c r="X15" s="12"/>
      <c r="Y15" s="12"/>
      <c r="Z15" s="12"/>
      <c r="AA15" s="1390" t="s">
        <v>350</v>
      </c>
      <c r="AB15" s="1393" t="s">
        <v>351</v>
      </c>
      <c r="AC15" s="1384">
        <f>SUM(AC7+1)</f>
        <v>316</v>
      </c>
      <c r="AD15" s="1387" t="s">
        <v>179</v>
      </c>
      <c r="AE15" s="1367">
        <f>SUM(AE7+7)</f>
        <v>45049</v>
      </c>
      <c r="AF15" s="1367">
        <f>SUM(AE15+2)</f>
        <v>45051</v>
      </c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</row>
    <row r="16" spans="1:64">
      <c r="A16" s="284" t="s">
        <v>194</v>
      </c>
      <c r="B16" s="82" t="s">
        <v>184</v>
      </c>
      <c r="C16" s="76">
        <v>319</v>
      </c>
      <c r="D16" s="83" t="s">
        <v>169</v>
      </c>
      <c r="E16" s="77" t="s">
        <v>176</v>
      </c>
      <c r="F16" s="78">
        <v>45056</v>
      </c>
      <c r="G16" s="79">
        <f t="shared" si="0"/>
        <v>45057</v>
      </c>
      <c r="H16" s="80">
        <f>F16+1</f>
        <v>45057</v>
      </c>
      <c r="I16" s="1086"/>
      <c r="J16" s="1080"/>
      <c r="K16" s="1083"/>
      <c r="L16" s="1086"/>
      <c r="M16" s="1071"/>
      <c r="N16" s="1071"/>
      <c r="O16" s="1924"/>
      <c r="P16" s="1071"/>
      <c r="Q16" s="1071"/>
      <c r="R16" s="1071"/>
      <c r="S16" s="1071"/>
      <c r="T16" s="1071"/>
      <c r="U16" s="1071"/>
      <c r="V16" s="1882"/>
      <c r="W16" s="12"/>
      <c r="X16" s="12"/>
      <c r="Y16" s="12"/>
      <c r="Z16" s="12"/>
      <c r="AA16" s="1391"/>
      <c r="AB16" s="1394"/>
      <c r="AC16" s="1385"/>
      <c r="AD16" s="1388"/>
      <c r="AE16" s="1368"/>
      <c r="AF16" s="1368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</row>
    <row r="17" spans="1:64">
      <c r="A17" s="84" t="s">
        <v>504</v>
      </c>
      <c r="B17" s="85" t="s">
        <v>182</v>
      </c>
      <c r="C17" s="86">
        <v>319</v>
      </c>
      <c r="D17" s="87" t="s">
        <v>169</v>
      </c>
      <c r="E17" s="88" t="s">
        <v>180</v>
      </c>
      <c r="F17" s="89">
        <v>45055</v>
      </c>
      <c r="G17" s="90">
        <f t="shared" si="0"/>
        <v>45056</v>
      </c>
      <c r="H17" s="91">
        <f>F17+4</f>
        <v>45059</v>
      </c>
      <c r="I17" s="1086"/>
      <c r="J17" s="1080"/>
      <c r="K17" s="1083"/>
      <c r="L17" s="1086"/>
      <c r="M17" s="1071"/>
      <c r="N17" s="1071"/>
      <c r="O17" s="1924"/>
      <c r="P17" s="1071"/>
      <c r="Q17" s="1071"/>
      <c r="R17" s="1071"/>
      <c r="S17" s="1071"/>
      <c r="T17" s="1071"/>
      <c r="U17" s="1071"/>
      <c r="V17" s="1882"/>
      <c r="W17" s="12"/>
      <c r="X17" s="12"/>
      <c r="Y17" s="12"/>
      <c r="Z17" s="12"/>
      <c r="AA17" s="1391"/>
      <c r="AB17" s="1394"/>
      <c r="AC17" s="1385"/>
      <c r="AD17" s="1388"/>
      <c r="AE17" s="1368"/>
      <c r="AF17" s="1368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</row>
    <row r="18" spans="1:64">
      <c r="A18" s="92" t="s">
        <v>505</v>
      </c>
      <c r="B18" s="86" t="s">
        <v>498</v>
      </c>
      <c r="C18" s="86">
        <v>319</v>
      </c>
      <c r="D18" s="93" t="s">
        <v>356</v>
      </c>
      <c r="E18" s="88" t="s">
        <v>180</v>
      </c>
      <c r="F18" s="89">
        <v>45056</v>
      </c>
      <c r="G18" s="90">
        <f t="shared" si="0"/>
        <v>45057</v>
      </c>
      <c r="H18" s="91">
        <f>F18+2</f>
        <v>45058</v>
      </c>
      <c r="I18" s="1086"/>
      <c r="J18" s="1080"/>
      <c r="K18" s="1083"/>
      <c r="L18" s="1086"/>
      <c r="M18" s="1071"/>
      <c r="N18" s="1071"/>
      <c r="O18" s="1924"/>
      <c r="P18" s="1071"/>
      <c r="Q18" s="1071"/>
      <c r="R18" s="1071"/>
      <c r="S18" s="1071"/>
      <c r="T18" s="1071"/>
      <c r="U18" s="1071"/>
      <c r="V18" s="1882"/>
      <c r="W18" s="12"/>
      <c r="X18" s="12"/>
      <c r="Y18" s="12"/>
      <c r="Z18" s="12"/>
      <c r="AA18" s="1391"/>
      <c r="AB18" s="1394"/>
      <c r="AC18" s="1385"/>
      <c r="AD18" s="1388"/>
      <c r="AE18" s="1368"/>
      <c r="AF18" s="1368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</row>
    <row r="19" spans="1:64">
      <c r="A19" s="84" t="s">
        <v>506</v>
      </c>
      <c r="B19" s="85" t="s">
        <v>168</v>
      </c>
      <c r="C19" s="86">
        <v>319</v>
      </c>
      <c r="D19" s="87" t="s">
        <v>169</v>
      </c>
      <c r="E19" s="88" t="s">
        <v>180</v>
      </c>
      <c r="F19" s="89">
        <v>45058</v>
      </c>
      <c r="G19" s="90">
        <f t="shared" si="0"/>
        <v>45059</v>
      </c>
      <c r="H19" s="91">
        <f>F19+2</f>
        <v>45060</v>
      </c>
      <c r="I19" s="1086"/>
      <c r="J19" s="1080"/>
      <c r="K19" s="1083"/>
      <c r="L19" s="1086"/>
      <c r="M19" s="1071"/>
      <c r="N19" s="1071"/>
      <c r="O19" s="1924"/>
      <c r="P19" s="1071"/>
      <c r="Q19" s="1071"/>
      <c r="R19" s="1071"/>
      <c r="S19" s="1071"/>
      <c r="T19" s="1071"/>
      <c r="U19" s="1071"/>
      <c r="V19" s="1882"/>
      <c r="W19" s="12"/>
      <c r="X19" s="12"/>
      <c r="Y19" s="12"/>
      <c r="Z19" s="12"/>
      <c r="AA19" s="1391"/>
      <c r="AB19" s="1394"/>
      <c r="AC19" s="1385"/>
      <c r="AD19" s="1388"/>
      <c r="AE19" s="1368"/>
      <c r="AF19" s="1368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</row>
    <row r="20" spans="1:64">
      <c r="A20" s="104" t="s">
        <v>507</v>
      </c>
      <c r="B20" s="105" t="s">
        <v>178</v>
      </c>
      <c r="C20" s="94">
        <v>318</v>
      </c>
      <c r="D20" s="106" t="s">
        <v>179</v>
      </c>
      <c r="E20" s="95" t="s">
        <v>187</v>
      </c>
      <c r="F20" s="96">
        <v>45057</v>
      </c>
      <c r="G20" s="97">
        <f t="shared" si="0"/>
        <v>45058</v>
      </c>
      <c r="H20" s="98">
        <f>F20+1</f>
        <v>45058</v>
      </c>
      <c r="I20" s="1086"/>
      <c r="J20" s="1080"/>
      <c r="K20" s="1083"/>
      <c r="L20" s="1086"/>
      <c r="M20" s="1071"/>
      <c r="N20" s="1071"/>
      <c r="O20" s="1924"/>
      <c r="P20" s="1071"/>
      <c r="Q20" s="1071"/>
      <c r="R20" s="1071"/>
      <c r="S20" s="1071"/>
      <c r="T20" s="1071"/>
      <c r="U20" s="1071"/>
      <c r="V20" s="1882"/>
      <c r="W20" s="12"/>
      <c r="X20" s="12"/>
      <c r="Y20" s="12"/>
      <c r="Z20" s="12"/>
      <c r="AA20" s="1391"/>
      <c r="AB20" s="1394"/>
      <c r="AC20" s="1385"/>
      <c r="AD20" s="1388"/>
      <c r="AE20" s="1368"/>
      <c r="AF20" s="1368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</row>
    <row r="21" spans="1:64">
      <c r="A21" s="99" t="s">
        <v>502</v>
      </c>
      <c r="B21" s="107" t="s">
        <v>503</v>
      </c>
      <c r="C21" s="100">
        <v>319</v>
      </c>
      <c r="D21" s="108" t="s">
        <v>179</v>
      </c>
      <c r="E21" s="101" t="s">
        <v>187</v>
      </c>
      <c r="F21" s="102">
        <v>45055</v>
      </c>
      <c r="G21" s="103">
        <f t="shared" si="0"/>
        <v>45056</v>
      </c>
      <c r="H21" s="281">
        <f>F21+1</f>
        <v>45056</v>
      </c>
      <c r="I21" s="1109"/>
      <c r="J21" s="1111"/>
      <c r="K21" s="1113"/>
      <c r="L21" s="1109"/>
      <c r="M21" s="1896"/>
      <c r="N21" s="1896"/>
      <c r="O21" s="1925"/>
      <c r="P21" s="1896"/>
      <c r="Q21" s="1896"/>
      <c r="R21" s="1896"/>
      <c r="S21" s="1896"/>
      <c r="T21" s="1896"/>
      <c r="U21" s="1896"/>
      <c r="V21" s="1883"/>
      <c r="W21" s="12"/>
      <c r="X21" s="12"/>
      <c r="Y21" s="12"/>
      <c r="Z21" s="12"/>
      <c r="AA21" s="1392"/>
      <c r="AB21" s="1395"/>
      <c r="AC21" s="1386"/>
      <c r="AD21" s="1389"/>
      <c r="AE21" s="1369"/>
      <c r="AF21" s="1369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</row>
    <row r="22" spans="1:64">
      <c r="A22" s="62"/>
      <c r="B22" s="39"/>
      <c r="C22" s="39"/>
      <c r="D22" s="40"/>
      <c r="E22" s="40"/>
      <c r="F22" s="39"/>
      <c r="G22" s="39"/>
      <c r="H22" s="39"/>
      <c r="I22" s="63"/>
      <c r="J22" s="63"/>
      <c r="K22" s="63"/>
      <c r="L22" s="63"/>
      <c r="M22" s="64"/>
      <c r="N22" s="64"/>
      <c r="O22" s="64"/>
      <c r="P22" s="64"/>
      <c r="Q22" s="64"/>
      <c r="R22" s="64"/>
      <c r="S22" s="64"/>
      <c r="T22" s="64"/>
      <c r="U22" s="64"/>
      <c r="V22" s="61"/>
      <c r="W22" s="12"/>
      <c r="X22" s="12"/>
      <c r="Y22" s="12"/>
      <c r="Z22" s="12"/>
      <c r="AA22" s="63"/>
      <c r="AB22" s="63"/>
      <c r="AC22" s="63"/>
      <c r="AD22" s="63"/>
      <c r="AE22" s="64"/>
      <c r="AF22" s="64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</row>
    <row r="23" spans="1:64">
      <c r="A23" s="246" t="s">
        <v>224</v>
      </c>
      <c r="B23" s="68" t="s">
        <v>184</v>
      </c>
      <c r="C23" s="68">
        <f>SUM(C15+1)</f>
        <v>320</v>
      </c>
      <c r="D23" s="75" t="s">
        <v>169</v>
      </c>
      <c r="E23" s="69" t="s">
        <v>170</v>
      </c>
      <c r="F23" s="70">
        <f t="shared" ref="F23:F25" si="1">SUM(F15+7)</f>
        <v>45060</v>
      </c>
      <c r="G23" s="71">
        <f>SUM(F23+1)</f>
        <v>45061</v>
      </c>
      <c r="H23" s="72">
        <f>SUM(G23+22)</f>
        <v>45083</v>
      </c>
      <c r="I23" s="1108" t="s">
        <v>189</v>
      </c>
      <c r="J23" s="1110" t="s">
        <v>933</v>
      </c>
      <c r="K23" s="1112">
        <f>SUM(K15+1)</f>
        <v>319</v>
      </c>
      <c r="L23" s="1108" t="s">
        <v>179</v>
      </c>
      <c r="M23" s="1895">
        <f>SUM(M15+7)</f>
        <v>45055</v>
      </c>
      <c r="N23" s="1895">
        <f>M23+2</f>
        <v>45057</v>
      </c>
      <c r="O23" s="1923">
        <f>SUM(N23+9)</f>
        <v>45066</v>
      </c>
      <c r="P23" s="1895">
        <f>SUM(N23+23)</f>
        <v>45080</v>
      </c>
      <c r="Q23" s="1895">
        <f>SUM(P23+2)</f>
        <v>45082</v>
      </c>
      <c r="R23" s="1895">
        <f>SUM(Q23+2)</f>
        <v>45084</v>
      </c>
      <c r="S23" s="1895">
        <f>SUM(R23+3)</f>
        <v>45087</v>
      </c>
      <c r="T23" s="1895">
        <f>SUM(S23+1)</f>
        <v>45088</v>
      </c>
      <c r="U23" s="1895">
        <f>SUM(T23+4)</f>
        <v>45092</v>
      </c>
      <c r="V23" s="243"/>
      <c r="W23" s="12"/>
      <c r="X23" s="12"/>
      <c r="Y23" s="12"/>
      <c r="Z23" s="12"/>
      <c r="AA23" s="1390" t="s">
        <v>353</v>
      </c>
      <c r="AB23" s="1393" t="s">
        <v>351</v>
      </c>
      <c r="AC23" s="1384">
        <f>SUM(AC15+1)</f>
        <v>317</v>
      </c>
      <c r="AD23" s="1387" t="s">
        <v>179</v>
      </c>
      <c r="AE23" s="1367">
        <f>SUM(AE15+7)</f>
        <v>45056</v>
      </c>
      <c r="AF23" s="1367">
        <f>SUM(AE23+2)</f>
        <v>45058</v>
      </c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</row>
    <row r="24" spans="1:64">
      <c r="A24" s="233" t="s">
        <v>224</v>
      </c>
      <c r="B24" s="82" t="s">
        <v>184</v>
      </c>
      <c r="C24" s="76">
        <f>SUM(C23)</f>
        <v>320</v>
      </c>
      <c r="D24" s="83" t="s">
        <v>169</v>
      </c>
      <c r="E24" s="77" t="s">
        <v>176</v>
      </c>
      <c r="F24" s="78">
        <f t="shared" si="1"/>
        <v>45063</v>
      </c>
      <c r="G24" s="79">
        <f>SUM(F24+1)</f>
        <v>45064</v>
      </c>
      <c r="H24" s="80">
        <f>SUM(G24+19)</f>
        <v>45083</v>
      </c>
      <c r="I24" s="1086"/>
      <c r="J24" s="1080"/>
      <c r="K24" s="1083"/>
      <c r="L24" s="1086"/>
      <c r="M24" s="1071"/>
      <c r="N24" s="1071"/>
      <c r="O24" s="1924"/>
      <c r="P24" s="1071"/>
      <c r="Q24" s="1071"/>
      <c r="R24" s="1071"/>
      <c r="S24" s="1071"/>
      <c r="T24" s="1071"/>
      <c r="U24" s="1071"/>
      <c r="V24" s="244"/>
      <c r="W24" s="12"/>
      <c r="X24" s="12"/>
      <c r="Y24" s="12"/>
      <c r="Z24" s="12"/>
      <c r="AA24" s="1391"/>
      <c r="AB24" s="1394"/>
      <c r="AC24" s="1385"/>
      <c r="AD24" s="1388"/>
      <c r="AE24" s="1368"/>
      <c r="AF24" s="1368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</row>
    <row r="25" spans="1:64">
      <c r="A25" s="84" t="s">
        <v>934</v>
      </c>
      <c r="B25" s="85" t="s">
        <v>182</v>
      </c>
      <c r="C25" s="86">
        <f>SUM(C24)</f>
        <v>320</v>
      </c>
      <c r="D25" s="87" t="s">
        <v>169</v>
      </c>
      <c r="E25" s="88" t="s">
        <v>180</v>
      </c>
      <c r="F25" s="89">
        <f t="shared" si="1"/>
        <v>45062</v>
      </c>
      <c r="G25" s="90">
        <f>SUM(F25+1)</f>
        <v>45063</v>
      </c>
      <c r="H25" s="91">
        <f>SUM(G25+16)</f>
        <v>45079</v>
      </c>
      <c r="I25" s="1086"/>
      <c r="J25" s="1080"/>
      <c r="K25" s="1083"/>
      <c r="L25" s="1086"/>
      <c r="M25" s="1071"/>
      <c r="N25" s="1071"/>
      <c r="O25" s="1924"/>
      <c r="P25" s="1071"/>
      <c r="Q25" s="1071"/>
      <c r="R25" s="1071"/>
      <c r="S25" s="1071"/>
      <c r="T25" s="1071"/>
      <c r="U25" s="1071"/>
      <c r="V25" s="244"/>
      <c r="W25" s="12"/>
      <c r="X25" s="12"/>
      <c r="Y25" s="12"/>
      <c r="Z25" s="12"/>
      <c r="AA25" s="1391"/>
      <c r="AB25" s="1394"/>
      <c r="AC25" s="1385"/>
      <c r="AD25" s="1388"/>
      <c r="AE25" s="1368"/>
      <c r="AF25" s="1368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</row>
    <row r="26" spans="1:64">
      <c r="A26" s="92"/>
      <c r="B26" s="86"/>
      <c r="C26" s="86"/>
      <c r="D26" s="93"/>
      <c r="E26" s="88"/>
      <c r="F26" s="89"/>
      <c r="G26" s="90"/>
      <c r="H26" s="245"/>
      <c r="I26" s="1086"/>
      <c r="J26" s="1080"/>
      <c r="K26" s="1083"/>
      <c r="L26" s="1086"/>
      <c r="M26" s="1071"/>
      <c r="N26" s="1071"/>
      <c r="O26" s="1924"/>
      <c r="P26" s="1071"/>
      <c r="Q26" s="1071"/>
      <c r="R26" s="1071"/>
      <c r="S26" s="1071"/>
      <c r="T26" s="1071"/>
      <c r="U26" s="1071"/>
      <c r="V26" s="244"/>
      <c r="W26" s="12"/>
      <c r="X26" s="12"/>
      <c r="Y26" s="12"/>
      <c r="Z26" s="12"/>
      <c r="AA26" s="1391"/>
      <c r="AB26" s="1394"/>
      <c r="AC26" s="1385"/>
      <c r="AD26" s="1388"/>
      <c r="AE26" s="1368"/>
      <c r="AF26" s="1368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</row>
    <row r="27" spans="1:64">
      <c r="A27" s="84"/>
      <c r="B27" s="85"/>
      <c r="C27" s="86"/>
      <c r="D27" s="87"/>
      <c r="E27" s="88"/>
      <c r="F27" s="89"/>
      <c r="G27" s="90"/>
      <c r="H27" s="245"/>
      <c r="I27" s="1086"/>
      <c r="J27" s="1080"/>
      <c r="K27" s="1083"/>
      <c r="L27" s="1086"/>
      <c r="M27" s="1071"/>
      <c r="N27" s="1071"/>
      <c r="O27" s="1924"/>
      <c r="P27" s="1071"/>
      <c r="Q27" s="1071"/>
      <c r="R27" s="1071"/>
      <c r="S27" s="1071"/>
      <c r="T27" s="1071"/>
      <c r="U27" s="1071"/>
      <c r="V27" s="244"/>
      <c r="W27" s="12"/>
      <c r="X27" s="12"/>
      <c r="Y27" s="12"/>
      <c r="Z27" s="12"/>
      <c r="AA27" s="1391"/>
      <c r="AB27" s="1394"/>
      <c r="AC27" s="1385"/>
      <c r="AD27" s="1388"/>
      <c r="AE27" s="1368"/>
      <c r="AF27" s="1368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64">
      <c r="A28" s="104" t="s">
        <v>371</v>
      </c>
      <c r="B28" s="105" t="s">
        <v>178</v>
      </c>
      <c r="C28" s="94">
        <f>SUM(C23)</f>
        <v>320</v>
      </c>
      <c r="D28" s="106" t="s">
        <v>169</v>
      </c>
      <c r="E28" s="95" t="s">
        <v>187</v>
      </c>
      <c r="F28" s="96">
        <f>SUM(F20+7)</f>
        <v>45064</v>
      </c>
      <c r="G28" s="97">
        <f>SUM(F28+1)</f>
        <v>45065</v>
      </c>
      <c r="H28" s="98">
        <f>SUM(G28+13)</f>
        <v>45078</v>
      </c>
      <c r="I28" s="1086"/>
      <c r="J28" s="1080"/>
      <c r="K28" s="1083"/>
      <c r="L28" s="1086"/>
      <c r="M28" s="1071"/>
      <c r="N28" s="1071"/>
      <c r="O28" s="1924"/>
      <c r="P28" s="1071"/>
      <c r="Q28" s="1071"/>
      <c r="R28" s="1071"/>
      <c r="S28" s="1071"/>
      <c r="T28" s="1071"/>
      <c r="U28" s="1071"/>
      <c r="V28" s="244"/>
      <c r="W28" s="12"/>
      <c r="X28" s="12"/>
      <c r="Y28" s="12"/>
      <c r="Z28" s="12"/>
      <c r="AA28" s="1391"/>
      <c r="AB28" s="1394"/>
      <c r="AC28" s="1385"/>
      <c r="AD28" s="1388"/>
      <c r="AE28" s="1368"/>
      <c r="AF28" s="1368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</row>
    <row r="29" spans="1:64">
      <c r="A29" s="99"/>
      <c r="B29" s="107"/>
      <c r="C29" s="100"/>
      <c r="D29" s="108"/>
      <c r="E29" s="101"/>
      <c r="F29" s="102"/>
      <c r="G29" s="103"/>
      <c r="H29" s="103"/>
      <c r="I29" s="1109"/>
      <c r="J29" s="1111"/>
      <c r="K29" s="1113"/>
      <c r="L29" s="1109"/>
      <c r="M29" s="1896"/>
      <c r="N29" s="1896"/>
      <c r="O29" s="1925"/>
      <c r="P29" s="1896"/>
      <c r="Q29" s="1896"/>
      <c r="R29" s="1896"/>
      <c r="S29" s="1896"/>
      <c r="T29" s="1896"/>
      <c r="U29" s="1896"/>
      <c r="V29" s="236"/>
      <c r="W29" s="12"/>
      <c r="X29" s="12"/>
      <c r="Y29" s="12"/>
      <c r="Z29" s="12"/>
      <c r="AA29" s="1392"/>
      <c r="AB29" s="1395"/>
      <c r="AC29" s="1386"/>
      <c r="AD29" s="1389"/>
      <c r="AE29" s="1369"/>
      <c r="AF29" s="1369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</row>
    <row r="30" spans="1:64">
      <c r="A30" s="62"/>
      <c r="B30" s="39"/>
      <c r="C30" s="39"/>
      <c r="D30" s="40"/>
      <c r="E30" s="40"/>
      <c r="F30" s="39"/>
      <c r="G30" s="39"/>
      <c r="H30" s="39"/>
      <c r="I30" s="63"/>
      <c r="J30" s="63"/>
      <c r="K30" s="63"/>
      <c r="L30" s="63"/>
      <c r="M30" s="64"/>
      <c r="N30" s="64"/>
      <c r="O30" s="64"/>
      <c r="P30" s="64"/>
      <c r="Q30" s="64"/>
      <c r="R30" s="64"/>
      <c r="S30" s="64"/>
      <c r="T30" s="64"/>
      <c r="U30" s="64"/>
      <c r="V30" s="61"/>
      <c r="W30" s="12"/>
      <c r="X30" s="12"/>
      <c r="Y30" s="12"/>
      <c r="Z30" s="12"/>
      <c r="AA30" s="63"/>
      <c r="AB30" s="63"/>
      <c r="AC30" s="63"/>
      <c r="AD30" s="63"/>
      <c r="AE30" s="64"/>
      <c r="AF30" s="64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</row>
    <row r="31" spans="1:64">
      <c r="A31" s="74" t="s">
        <v>357</v>
      </c>
      <c r="B31" s="73" t="s">
        <v>184</v>
      </c>
      <c r="C31" s="68">
        <f>SUM(C23+1)</f>
        <v>321</v>
      </c>
      <c r="D31" s="75" t="s">
        <v>169</v>
      </c>
      <c r="E31" s="69" t="s">
        <v>170</v>
      </c>
      <c r="F31" s="70">
        <f t="shared" ref="F31:F33" si="2">SUM(F23+7)</f>
        <v>45067</v>
      </c>
      <c r="G31" s="71">
        <f>SUM(F31+1)</f>
        <v>45068</v>
      </c>
      <c r="H31" s="72">
        <f>SUM(G31+22)</f>
        <v>45090</v>
      </c>
      <c r="I31" s="1108" t="s">
        <v>189</v>
      </c>
      <c r="J31" s="1110" t="s">
        <v>933</v>
      </c>
      <c r="K31" s="1112">
        <f>SUM(K23+1)</f>
        <v>320</v>
      </c>
      <c r="L31" s="1108" t="s">
        <v>179</v>
      </c>
      <c r="M31" s="1895">
        <f>SUM(M23+7)</f>
        <v>45062</v>
      </c>
      <c r="N31" s="1895">
        <f>M31+2</f>
        <v>45064</v>
      </c>
      <c r="O31" s="1950">
        <f>SUM(N31+9)</f>
        <v>45073</v>
      </c>
      <c r="P31" s="1895">
        <f>SUM(N31+23)</f>
        <v>45087</v>
      </c>
      <c r="Q31" s="1895">
        <f>SUM(P31+2)</f>
        <v>45089</v>
      </c>
      <c r="R31" s="1895">
        <f>SUM(Q31+2)</f>
        <v>45091</v>
      </c>
      <c r="S31" s="1895">
        <f>SUM(R31+3)</f>
        <v>45094</v>
      </c>
      <c r="T31" s="1895">
        <f>SUM(S31+1)</f>
        <v>45095</v>
      </c>
      <c r="U31" s="1895">
        <f>SUM(T31+4)</f>
        <v>45099</v>
      </c>
      <c r="V31" s="243"/>
      <c r="W31" s="12"/>
      <c r="X31" s="12"/>
      <c r="Y31" s="12"/>
      <c r="Z31" s="12"/>
      <c r="AA31" s="2049" t="s">
        <v>355</v>
      </c>
      <c r="AB31" s="1393"/>
      <c r="AC31" s="1384">
        <v>2318</v>
      </c>
      <c r="AD31" s="1387" t="s">
        <v>356</v>
      </c>
      <c r="AE31" s="1367">
        <f>SUM(AE23+7)</f>
        <v>45063</v>
      </c>
      <c r="AF31" s="1367">
        <f>SUM(AE31+2)</f>
        <v>45065</v>
      </c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</row>
    <row r="32" spans="1:64">
      <c r="A32" s="247" t="s">
        <v>357</v>
      </c>
      <c r="B32" s="76" t="s">
        <v>184</v>
      </c>
      <c r="C32" s="76">
        <f>SUM(C31)</f>
        <v>321</v>
      </c>
      <c r="D32" s="83" t="s">
        <v>169</v>
      </c>
      <c r="E32" s="77" t="s">
        <v>176</v>
      </c>
      <c r="F32" s="78">
        <f t="shared" si="2"/>
        <v>45070</v>
      </c>
      <c r="G32" s="79">
        <f>SUM(F32+1)</f>
        <v>45071</v>
      </c>
      <c r="H32" s="80">
        <f>SUM(G32+19)</f>
        <v>45090</v>
      </c>
      <c r="I32" s="1086"/>
      <c r="J32" s="1080"/>
      <c r="K32" s="1083"/>
      <c r="L32" s="1086"/>
      <c r="M32" s="1071"/>
      <c r="N32" s="1071"/>
      <c r="O32" s="1951"/>
      <c r="P32" s="1071"/>
      <c r="Q32" s="1071"/>
      <c r="R32" s="1071"/>
      <c r="S32" s="1071"/>
      <c r="T32" s="1071"/>
      <c r="U32" s="1071"/>
      <c r="V32" s="244"/>
      <c r="W32" s="12"/>
      <c r="X32" s="12"/>
      <c r="Y32" s="12"/>
      <c r="Z32" s="12"/>
      <c r="AA32" s="2050"/>
      <c r="AB32" s="1394"/>
      <c r="AC32" s="1385"/>
      <c r="AD32" s="1388"/>
      <c r="AE32" s="1368"/>
      <c r="AF32" s="1368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</row>
    <row r="33" spans="1:64">
      <c r="A33" s="84" t="s">
        <v>512</v>
      </c>
      <c r="B33" s="85" t="s">
        <v>182</v>
      </c>
      <c r="C33" s="86">
        <f>SUM(C32)</f>
        <v>321</v>
      </c>
      <c r="D33" s="87" t="s">
        <v>169</v>
      </c>
      <c r="E33" s="88" t="s">
        <v>180</v>
      </c>
      <c r="F33" s="89">
        <f t="shared" si="2"/>
        <v>45069</v>
      </c>
      <c r="G33" s="90">
        <f>SUM(F33+1)</f>
        <v>45070</v>
      </c>
      <c r="H33" s="91">
        <f>SUM(G33+16)</f>
        <v>45086</v>
      </c>
      <c r="I33" s="1086"/>
      <c r="J33" s="1080"/>
      <c r="K33" s="1083"/>
      <c r="L33" s="1086"/>
      <c r="M33" s="1071"/>
      <c r="N33" s="1071"/>
      <c r="O33" s="1951"/>
      <c r="P33" s="1071"/>
      <c r="Q33" s="1071"/>
      <c r="R33" s="1071"/>
      <c r="S33" s="1071"/>
      <c r="T33" s="1071"/>
      <c r="U33" s="1071"/>
      <c r="V33" s="244"/>
      <c r="W33" s="12"/>
      <c r="X33" s="12"/>
      <c r="Y33" s="12"/>
      <c r="Z33" s="12"/>
      <c r="AA33" s="2050"/>
      <c r="AB33" s="1394"/>
      <c r="AC33" s="1385"/>
      <c r="AD33" s="1388"/>
      <c r="AE33" s="1368"/>
      <c r="AF33" s="1368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</row>
    <row r="34" spans="1:64">
      <c r="A34" s="92"/>
      <c r="B34" s="86"/>
      <c r="C34" s="86"/>
      <c r="D34" s="93"/>
      <c r="E34" s="88"/>
      <c r="F34" s="89"/>
      <c r="G34" s="90"/>
      <c r="H34" s="245"/>
      <c r="I34" s="1086"/>
      <c r="J34" s="1080"/>
      <c r="K34" s="1083"/>
      <c r="L34" s="1086"/>
      <c r="M34" s="1071"/>
      <c r="N34" s="1071"/>
      <c r="O34" s="1951"/>
      <c r="P34" s="1071"/>
      <c r="Q34" s="1071"/>
      <c r="R34" s="1071"/>
      <c r="S34" s="1071"/>
      <c r="T34" s="1071"/>
      <c r="U34" s="1071"/>
      <c r="V34" s="244"/>
      <c r="W34" s="12"/>
      <c r="X34" s="12"/>
      <c r="Y34" s="12"/>
      <c r="Z34" s="12"/>
      <c r="AA34" s="2050"/>
      <c r="AB34" s="1394"/>
      <c r="AC34" s="1385"/>
      <c r="AD34" s="1388"/>
      <c r="AE34" s="1368"/>
      <c r="AF34" s="1368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</row>
    <row r="35" spans="1:64">
      <c r="A35" s="84"/>
      <c r="B35" s="85"/>
      <c r="C35" s="86"/>
      <c r="D35" s="87"/>
      <c r="E35" s="88"/>
      <c r="F35" s="89"/>
      <c r="G35" s="90"/>
      <c r="H35" s="245"/>
      <c r="I35" s="1086"/>
      <c r="J35" s="1080"/>
      <c r="K35" s="1083"/>
      <c r="L35" s="1086"/>
      <c r="M35" s="1071"/>
      <c r="N35" s="1071"/>
      <c r="O35" s="1951"/>
      <c r="P35" s="1071"/>
      <c r="Q35" s="1071"/>
      <c r="R35" s="1071"/>
      <c r="S35" s="1071"/>
      <c r="T35" s="1071"/>
      <c r="U35" s="1071"/>
      <c r="V35" s="244"/>
      <c r="W35" s="12"/>
      <c r="X35" s="12"/>
      <c r="Y35" s="12"/>
      <c r="Z35" s="12"/>
      <c r="AA35" s="2050"/>
      <c r="AB35" s="1394"/>
      <c r="AC35" s="1385"/>
      <c r="AD35" s="1388"/>
      <c r="AE35" s="1368"/>
      <c r="AF35" s="1368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64">
      <c r="A36" s="104" t="s">
        <v>501</v>
      </c>
      <c r="B36" s="105" t="s">
        <v>178</v>
      </c>
      <c r="C36" s="94">
        <f>SUM(C31)</f>
        <v>321</v>
      </c>
      <c r="D36" s="106" t="s">
        <v>169</v>
      </c>
      <c r="E36" s="95" t="s">
        <v>187</v>
      </c>
      <c r="F36" s="96">
        <f>SUM(F28+7)</f>
        <v>45071</v>
      </c>
      <c r="G36" s="97">
        <f>SUM(F36+1)</f>
        <v>45072</v>
      </c>
      <c r="H36" s="98">
        <f>SUM(G36+13)</f>
        <v>45085</v>
      </c>
      <c r="I36" s="1086"/>
      <c r="J36" s="1080"/>
      <c r="K36" s="1083"/>
      <c r="L36" s="1086"/>
      <c r="M36" s="1071"/>
      <c r="N36" s="1071"/>
      <c r="O36" s="1951"/>
      <c r="P36" s="1071"/>
      <c r="Q36" s="1071"/>
      <c r="R36" s="1071"/>
      <c r="S36" s="1071"/>
      <c r="T36" s="1071"/>
      <c r="U36" s="1071"/>
      <c r="V36" s="244"/>
      <c r="W36" s="12"/>
      <c r="X36" s="12"/>
      <c r="Y36" s="12"/>
      <c r="Z36" s="12"/>
      <c r="AA36" s="2050"/>
      <c r="AB36" s="1394"/>
      <c r="AC36" s="1385"/>
      <c r="AD36" s="1388"/>
      <c r="AE36" s="1368"/>
      <c r="AF36" s="1368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64">
      <c r="A37" s="99"/>
      <c r="B37" s="107"/>
      <c r="C37" s="100"/>
      <c r="D37" s="108"/>
      <c r="E37" s="101"/>
      <c r="F37" s="102"/>
      <c r="G37" s="103"/>
      <c r="H37" s="103"/>
      <c r="I37" s="1109"/>
      <c r="J37" s="1111"/>
      <c r="K37" s="1113"/>
      <c r="L37" s="1109"/>
      <c r="M37" s="1896"/>
      <c r="N37" s="1896"/>
      <c r="O37" s="1952"/>
      <c r="P37" s="1896"/>
      <c r="Q37" s="1896"/>
      <c r="R37" s="1896"/>
      <c r="S37" s="1896"/>
      <c r="T37" s="1896"/>
      <c r="U37" s="1896"/>
      <c r="V37" s="236"/>
      <c r="W37" s="12"/>
      <c r="X37" s="12"/>
      <c r="Y37" s="12"/>
      <c r="Z37" s="12"/>
      <c r="AA37" s="2051"/>
      <c r="AB37" s="1395"/>
      <c r="AC37" s="1386"/>
      <c r="AD37" s="1389"/>
      <c r="AE37" s="1369"/>
      <c r="AF37" s="1369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</row>
    <row r="38" spans="1:64">
      <c r="A38" s="279"/>
      <c r="B38" s="254"/>
      <c r="C38" s="254"/>
      <c r="D38" s="280"/>
      <c r="E38" s="254"/>
      <c r="F38" s="255"/>
      <c r="G38" s="255"/>
      <c r="H38" s="255"/>
      <c r="I38" s="63"/>
      <c r="J38" s="63"/>
      <c r="K38" s="63"/>
      <c r="L38" s="63"/>
      <c r="M38" s="64"/>
      <c r="N38" s="64"/>
      <c r="O38" s="64"/>
      <c r="P38" s="64"/>
      <c r="Q38" s="64"/>
      <c r="R38" s="64"/>
      <c r="S38" s="64"/>
      <c r="T38" s="64"/>
      <c r="U38" s="64"/>
      <c r="V38" s="61"/>
      <c r="W38" s="12"/>
      <c r="X38" s="12"/>
      <c r="Y38" s="12"/>
      <c r="Z38" s="12"/>
      <c r="AA38" s="63"/>
      <c r="AB38" s="63"/>
      <c r="AC38" s="63"/>
      <c r="AD38" s="63"/>
      <c r="AE38" s="64"/>
      <c r="AF38" s="64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</row>
    <row r="39" spans="1:64">
      <c r="A39" s="74" t="s">
        <v>207</v>
      </c>
      <c r="B39" s="73" t="s">
        <v>184</v>
      </c>
      <c r="C39" s="68">
        <f>SUM(C31+1)</f>
        <v>322</v>
      </c>
      <c r="D39" s="75" t="s">
        <v>169</v>
      </c>
      <c r="E39" s="69" t="s">
        <v>170</v>
      </c>
      <c r="F39" s="70">
        <f t="shared" ref="F39:F41" si="3">SUM(F31+7)</f>
        <v>45074</v>
      </c>
      <c r="G39" s="71">
        <f>SUM(F39+1)</f>
        <v>45075</v>
      </c>
      <c r="H39" s="72">
        <f>SUM(G39+22)</f>
        <v>45097</v>
      </c>
      <c r="I39" s="1108" t="s">
        <v>189</v>
      </c>
      <c r="J39" s="1110" t="s">
        <v>933</v>
      </c>
      <c r="K39" s="1112">
        <f>SUM(K31+1)</f>
        <v>321</v>
      </c>
      <c r="L39" s="1108" t="s">
        <v>179</v>
      </c>
      <c r="M39" s="1856">
        <f>SUM(M31+7)</f>
        <v>45069</v>
      </c>
      <c r="N39" s="1895">
        <f>M39+2</f>
        <v>45071</v>
      </c>
      <c r="O39" s="1923">
        <f>SUM(N39+9)</f>
        <v>45080</v>
      </c>
      <c r="P39" s="1895">
        <f>SUM(N39+23)</f>
        <v>45094</v>
      </c>
      <c r="Q39" s="1895">
        <f>SUM(P39+2)</f>
        <v>45096</v>
      </c>
      <c r="R39" s="1895">
        <f>SUM(Q39+2)</f>
        <v>45098</v>
      </c>
      <c r="S39" s="1895">
        <f>SUM(R39+3)</f>
        <v>45101</v>
      </c>
      <c r="T39" s="1895">
        <f>SUM(S39+1)</f>
        <v>45102</v>
      </c>
      <c r="U39" s="1895">
        <f>SUM(T39+4)</f>
        <v>45106</v>
      </c>
      <c r="V39" s="243"/>
      <c r="W39" s="12"/>
      <c r="X39" s="12"/>
      <c r="Y39" s="12"/>
      <c r="Z39" s="12"/>
      <c r="AA39" s="1390" t="s">
        <v>358</v>
      </c>
      <c r="AB39" s="1393" t="s">
        <v>351</v>
      </c>
      <c r="AC39" s="1384">
        <v>319</v>
      </c>
      <c r="AD39" s="1387" t="s">
        <v>179</v>
      </c>
      <c r="AE39" s="1367">
        <f>SUM(AE31+7)</f>
        <v>45070</v>
      </c>
      <c r="AF39" s="1367">
        <f>SUM(AE39+2)</f>
        <v>45072</v>
      </c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</row>
    <row r="40" spans="1:64">
      <c r="A40" s="81" t="s">
        <v>360</v>
      </c>
      <c r="B40" s="82" t="s">
        <v>184</v>
      </c>
      <c r="C40" s="76">
        <f>SUM(C39)</f>
        <v>322</v>
      </c>
      <c r="D40" s="83" t="s">
        <v>169</v>
      </c>
      <c r="E40" s="77" t="s">
        <v>176</v>
      </c>
      <c r="F40" s="78">
        <f t="shared" si="3"/>
        <v>45077</v>
      </c>
      <c r="G40" s="79">
        <f>SUM(F40+1)</f>
        <v>45078</v>
      </c>
      <c r="H40" s="80">
        <f>SUM(G40+19)</f>
        <v>45097</v>
      </c>
      <c r="I40" s="1086"/>
      <c r="J40" s="1080"/>
      <c r="K40" s="1083"/>
      <c r="L40" s="1086"/>
      <c r="M40" s="1857"/>
      <c r="N40" s="1071"/>
      <c r="O40" s="1924"/>
      <c r="P40" s="1071"/>
      <c r="Q40" s="1071"/>
      <c r="R40" s="1071"/>
      <c r="S40" s="1071"/>
      <c r="T40" s="1071"/>
      <c r="U40" s="1071"/>
      <c r="V40" s="244"/>
      <c r="W40" s="12"/>
      <c r="X40" s="12"/>
      <c r="Y40" s="12"/>
      <c r="Z40" s="12"/>
      <c r="AA40" s="1391"/>
      <c r="AB40" s="1394"/>
      <c r="AC40" s="1385"/>
      <c r="AD40" s="1388"/>
      <c r="AE40" s="1368"/>
      <c r="AF40" s="1368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</row>
    <row r="41" spans="1:64">
      <c r="A41" s="84" t="s">
        <v>499</v>
      </c>
      <c r="B41" s="85" t="s">
        <v>182</v>
      </c>
      <c r="C41" s="86">
        <f>SUM(C40)</f>
        <v>322</v>
      </c>
      <c r="D41" s="87" t="s">
        <v>169</v>
      </c>
      <c r="E41" s="88" t="s">
        <v>180</v>
      </c>
      <c r="F41" s="89">
        <f t="shared" si="3"/>
        <v>45076</v>
      </c>
      <c r="G41" s="90">
        <f>SUM(F41+1)</f>
        <v>45077</v>
      </c>
      <c r="H41" s="91">
        <f>SUM(G41+16)</f>
        <v>45093</v>
      </c>
      <c r="I41" s="1086"/>
      <c r="J41" s="1080"/>
      <c r="K41" s="1083"/>
      <c r="L41" s="1086"/>
      <c r="M41" s="1857"/>
      <c r="N41" s="1071"/>
      <c r="O41" s="1924"/>
      <c r="P41" s="1071"/>
      <c r="Q41" s="1071"/>
      <c r="R41" s="1071"/>
      <c r="S41" s="1071"/>
      <c r="T41" s="1071"/>
      <c r="U41" s="1071"/>
      <c r="V41" s="244"/>
      <c r="W41" s="12"/>
      <c r="X41" s="12"/>
      <c r="Y41" s="12"/>
      <c r="Z41" s="12"/>
      <c r="AA41" s="1391"/>
      <c r="AB41" s="1394"/>
      <c r="AC41" s="1385"/>
      <c r="AD41" s="1388"/>
      <c r="AE41" s="1368"/>
      <c r="AF41" s="1368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</row>
    <row r="42" spans="1:64">
      <c r="A42" s="92"/>
      <c r="B42" s="86"/>
      <c r="C42" s="86"/>
      <c r="D42" s="93"/>
      <c r="E42" s="88"/>
      <c r="F42" s="89"/>
      <c r="G42" s="90"/>
      <c r="H42" s="245"/>
      <c r="I42" s="1086"/>
      <c r="J42" s="1080"/>
      <c r="K42" s="1083"/>
      <c r="L42" s="1086"/>
      <c r="M42" s="1857"/>
      <c r="N42" s="1071"/>
      <c r="O42" s="1924"/>
      <c r="P42" s="1071"/>
      <c r="Q42" s="1071"/>
      <c r="R42" s="1071"/>
      <c r="S42" s="1071"/>
      <c r="T42" s="1071"/>
      <c r="U42" s="1071"/>
      <c r="V42" s="244"/>
      <c r="W42" s="12"/>
      <c r="X42" s="12"/>
      <c r="Y42" s="12"/>
      <c r="Z42" s="12"/>
      <c r="AA42" s="1391"/>
      <c r="AB42" s="1394"/>
      <c r="AC42" s="1385"/>
      <c r="AD42" s="1388"/>
      <c r="AE42" s="1368"/>
      <c r="AF42" s="1368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</row>
    <row r="43" spans="1:64">
      <c r="A43" s="84"/>
      <c r="B43" s="85"/>
      <c r="C43" s="86"/>
      <c r="D43" s="87"/>
      <c r="E43" s="88"/>
      <c r="F43" s="89"/>
      <c r="G43" s="90"/>
      <c r="H43" s="245"/>
      <c r="I43" s="1086"/>
      <c r="J43" s="1080"/>
      <c r="K43" s="1083"/>
      <c r="L43" s="1086"/>
      <c r="M43" s="1857"/>
      <c r="N43" s="1071"/>
      <c r="O43" s="1924"/>
      <c r="P43" s="1071"/>
      <c r="Q43" s="1071"/>
      <c r="R43" s="1071"/>
      <c r="S43" s="1071"/>
      <c r="T43" s="1071"/>
      <c r="U43" s="1071"/>
      <c r="V43" s="244"/>
      <c r="W43" s="12"/>
      <c r="X43" s="12"/>
      <c r="Y43" s="12"/>
      <c r="Z43" s="12"/>
      <c r="AA43" s="1391"/>
      <c r="AB43" s="1394"/>
      <c r="AC43" s="1385"/>
      <c r="AD43" s="1388"/>
      <c r="AE43" s="1368"/>
      <c r="AF43" s="1368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</row>
    <row r="44" spans="1:64">
      <c r="A44" s="104" t="s">
        <v>935</v>
      </c>
      <c r="B44" s="105" t="s">
        <v>178</v>
      </c>
      <c r="C44" s="94">
        <f>SUM(C39)</f>
        <v>322</v>
      </c>
      <c r="D44" s="106" t="s">
        <v>169</v>
      </c>
      <c r="E44" s="95" t="s">
        <v>187</v>
      </c>
      <c r="F44" s="96">
        <f>SUM(F36+7)</f>
        <v>45078</v>
      </c>
      <c r="G44" s="97">
        <f>SUM(F44+1)</f>
        <v>45079</v>
      </c>
      <c r="H44" s="98">
        <f>SUM(G44+13)</f>
        <v>45092</v>
      </c>
      <c r="I44" s="1086"/>
      <c r="J44" s="1080"/>
      <c r="K44" s="1083"/>
      <c r="L44" s="1086"/>
      <c r="M44" s="1857"/>
      <c r="N44" s="1071"/>
      <c r="O44" s="1924"/>
      <c r="P44" s="1071"/>
      <c r="Q44" s="1071"/>
      <c r="R44" s="1071"/>
      <c r="S44" s="1071"/>
      <c r="T44" s="1071"/>
      <c r="U44" s="1071"/>
      <c r="V44" s="244"/>
      <c r="W44" s="12"/>
      <c r="X44" s="12"/>
      <c r="Y44" s="12"/>
      <c r="Z44" s="12"/>
      <c r="AA44" s="1391"/>
      <c r="AB44" s="1394"/>
      <c r="AC44" s="1385"/>
      <c r="AD44" s="1388"/>
      <c r="AE44" s="1368"/>
      <c r="AF44" s="1368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</row>
    <row r="45" spans="1:64">
      <c r="A45" s="99"/>
      <c r="B45" s="107"/>
      <c r="C45" s="100"/>
      <c r="D45" s="108"/>
      <c r="E45" s="101"/>
      <c r="F45" s="102"/>
      <c r="G45" s="103"/>
      <c r="H45" s="103"/>
      <c r="I45" s="1109"/>
      <c r="J45" s="1111"/>
      <c r="K45" s="1113"/>
      <c r="L45" s="1109"/>
      <c r="M45" s="1859"/>
      <c r="N45" s="1896"/>
      <c r="O45" s="1925"/>
      <c r="P45" s="1896"/>
      <c r="Q45" s="1896"/>
      <c r="R45" s="1896"/>
      <c r="S45" s="1896"/>
      <c r="T45" s="1896"/>
      <c r="U45" s="1896"/>
      <c r="V45" s="236"/>
      <c r="W45" s="12"/>
      <c r="X45" s="12"/>
      <c r="Y45" s="12"/>
      <c r="Z45" s="12"/>
      <c r="AA45" s="1392"/>
      <c r="AB45" s="1395"/>
      <c r="AC45" s="1386"/>
      <c r="AD45" s="1389"/>
      <c r="AE45" s="1369"/>
      <c r="AF45" s="1369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</row>
    <row r="46" spans="1:64">
      <c r="A46" s="62"/>
      <c r="B46" s="39"/>
      <c r="C46" s="39"/>
      <c r="D46" s="40"/>
      <c r="E46" s="40"/>
      <c r="F46" s="39"/>
      <c r="G46" s="39"/>
      <c r="H46" s="39"/>
      <c r="I46" s="63"/>
      <c r="J46" s="63"/>
      <c r="K46" s="63"/>
      <c r="L46" s="63"/>
      <c r="M46" s="64"/>
      <c r="N46" s="64"/>
      <c r="O46" s="64"/>
      <c r="P46" s="64"/>
      <c r="Q46" s="64"/>
      <c r="R46" s="64"/>
      <c r="S46" s="64"/>
      <c r="T46" s="64"/>
      <c r="U46" s="64"/>
      <c r="V46" s="61"/>
      <c r="W46" s="12"/>
      <c r="X46" s="12"/>
      <c r="Y46" s="12"/>
      <c r="Z46" s="12"/>
      <c r="AA46" s="63"/>
      <c r="AB46" s="63"/>
      <c r="AC46" s="63"/>
      <c r="AD46" s="63"/>
      <c r="AE46" s="64"/>
      <c r="AF46" s="64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</row>
    <row r="47" spans="1:64">
      <c r="A47" s="74" t="s">
        <v>194</v>
      </c>
      <c r="B47" s="73" t="s">
        <v>184</v>
      </c>
      <c r="C47" s="68">
        <f>SUM(C39+1)</f>
        <v>323</v>
      </c>
      <c r="D47" s="75" t="s">
        <v>169</v>
      </c>
      <c r="E47" s="69" t="s">
        <v>170</v>
      </c>
      <c r="F47" s="70">
        <f t="shared" ref="F47:F49" si="4">SUM(F39+7)</f>
        <v>45081</v>
      </c>
      <c r="G47" s="71">
        <f>SUM(F47+1)</f>
        <v>45082</v>
      </c>
      <c r="H47" s="72">
        <f>SUM(G47+22)</f>
        <v>45104</v>
      </c>
      <c r="I47" s="1108" t="s">
        <v>189</v>
      </c>
      <c r="J47" s="1110" t="s">
        <v>933</v>
      </c>
      <c r="K47" s="1112">
        <f>SUM(K39+1)</f>
        <v>322</v>
      </c>
      <c r="L47" s="1108" t="s">
        <v>179</v>
      </c>
      <c r="M47" s="1895">
        <f>SUM(M39+7)</f>
        <v>45076</v>
      </c>
      <c r="N47" s="1895">
        <f>M47+2</f>
        <v>45078</v>
      </c>
      <c r="O47" s="1923">
        <f>SUM(N47+9)</f>
        <v>45087</v>
      </c>
      <c r="P47" s="1895">
        <f>SUM(N47+23)</f>
        <v>45101</v>
      </c>
      <c r="Q47" s="1895">
        <f>SUM(P47+2)</f>
        <v>45103</v>
      </c>
      <c r="R47" s="1895">
        <f>SUM(Q47+2)</f>
        <v>45105</v>
      </c>
      <c r="S47" s="1895">
        <f>SUM(R47+3)</f>
        <v>45108</v>
      </c>
      <c r="T47" s="1895">
        <f>SUM(S47+1)</f>
        <v>45109</v>
      </c>
      <c r="U47" s="1895">
        <f>SUM(T47+4)</f>
        <v>45113</v>
      </c>
      <c r="V47" s="243"/>
      <c r="W47" s="12"/>
      <c r="X47" s="12"/>
      <c r="Y47" s="12"/>
      <c r="Z47" s="12"/>
      <c r="AA47" s="1390" t="s">
        <v>359</v>
      </c>
      <c r="AB47" s="1393" t="s">
        <v>351</v>
      </c>
      <c r="AC47" s="1384">
        <f>SUM(AC39+1)</f>
        <v>320</v>
      </c>
      <c r="AD47" s="1387" t="s">
        <v>179</v>
      </c>
      <c r="AE47" s="1367">
        <f>SUM(AE39+7)</f>
        <v>45077</v>
      </c>
      <c r="AF47" s="1367">
        <f>SUM(AE47+2)</f>
        <v>45079</v>
      </c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</row>
    <row r="48" spans="1:64">
      <c r="A48" s="81" t="s">
        <v>194</v>
      </c>
      <c r="B48" s="82" t="s">
        <v>184</v>
      </c>
      <c r="C48" s="76">
        <f>SUM(C47)</f>
        <v>323</v>
      </c>
      <c r="D48" s="83" t="s">
        <v>169</v>
      </c>
      <c r="E48" s="77" t="s">
        <v>176</v>
      </c>
      <c r="F48" s="78">
        <f t="shared" si="4"/>
        <v>45084</v>
      </c>
      <c r="G48" s="79">
        <f>SUM(F48+1)</f>
        <v>45085</v>
      </c>
      <c r="H48" s="80">
        <f>SUM(G48+19)</f>
        <v>45104</v>
      </c>
      <c r="I48" s="1086"/>
      <c r="J48" s="1080"/>
      <c r="K48" s="1083"/>
      <c r="L48" s="1086"/>
      <c r="M48" s="1071"/>
      <c r="N48" s="1071"/>
      <c r="O48" s="1924"/>
      <c r="P48" s="1071"/>
      <c r="Q48" s="1071"/>
      <c r="R48" s="1071"/>
      <c r="S48" s="1071"/>
      <c r="T48" s="1071"/>
      <c r="U48" s="1071"/>
      <c r="V48" s="244"/>
      <c r="W48" s="12"/>
      <c r="X48" s="12"/>
      <c r="Y48" s="12"/>
      <c r="Z48" s="12"/>
      <c r="AA48" s="1391"/>
      <c r="AB48" s="1394"/>
      <c r="AC48" s="1385"/>
      <c r="AD48" s="1388"/>
      <c r="AE48" s="1368"/>
      <c r="AF48" s="1368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</row>
    <row r="49" spans="1:64">
      <c r="A49" s="84" t="s">
        <v>504</v>
      </c>
      <c r="B49" s="85" t="s">
        <v>182</v>
      </c>
      <c r="C49" s="86">
        <f>SUM(C48)</f>
        <v>323</v>
      </c>
      <c r="D49" s="87" t="s">
        <v>169</v>
      </c>
      <c r="E49" s="88" t="s">
        <v>180</v>
      </c>
      <c r="F49" s="89">
        <f t="shared" si="4"/>
        <v>45083</v>
      </c>
      <c r="G49" s="90">
        <f>SUM(F49+1)</f>
        <v>45084</v>
      </c>
      <c r="H49" s="91">
        <f>SUM(G49+16)</f>
        <v>45100</v>
      </c>
      <c r="I49" s="1086"/>
      <c r="J49" s="1080"/>
      <c r="K49" s="1083"/>
      <c r="L49" s="1086"/>
      <c r="M49" s="1071"/>
      <c r="N49" s="1071"/>
      <c r="O49" s="1924"/>
      <c r="P49" s="1071"/>
      <c r="Q49" s="1071"/>
      <c r="R49" s="1071"/>
      <c r="S49" s="1071"/>
      <c r="T49" s="1071"/>
      <c r="U49" s="1071"/>
      <c r="V49" s="244"/>
      <c r="W49" s="12"/>
      <c r="X49" s="12"/>
      <c r="Y49" s="12"/>
      <c r="Z49" s="12"/>
      <c r="AA49" s="1391"/>
      <c r="AB49" s="1394"/>
      <c r="AC49" s="1385"/>
      <c r="AD49" s="1388"/>
      <c r="AE49" s="1368"/>
      <c r="AF49" s="1368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</row>
    <row r="50" spans="1:64">
      <c r="A50" s="92"/>
      <c r="B50" s="86"/>
      <c r="C50" s="86"/>
      <c r="D50" s="93"/>
      <c r="E50" s="88"/>
      <c r="F50" s="89"/>
      <c r="G50" s="90"/>
      <c r="H50" s="245"/>
      <c r="I50" s="1086"/>
      <c r="J50" s="1080"/>
      <c r="K50" s="1083"/>
      <c r="L50" s="1086"/>
      <c r="M50" s="1071"/>
      <c r="N50" s="1071"/>
      <c r="O50" s="1924"/>
      <c r="P50" s="1071"/>
      <c r="Q50" s="1071"/>
      <c r="R50" s="1071"/>
      <c r="S50" s="1071"/>
      <c r="T50" s="1071"/>
      <c r="U50" s="1071"/>
      <c r="V50" s="244"/>
      <c r="W50" s="12"/>
      <c r="X50" s="12"/>
      <c r="Y50" s="12"/>
      <c r="Z50" s="12"/>
      <c r="AA50" s="1391"/>
      <c r="AB50" s="1394"/>
      <c r="AC50" s="1385"/>
      <c r="AD50" s="1388"/>
      <c r="AE50" s="1368"/>
      <c r="AF50" s="1368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</row>
    <row r="51" spans="1:64">
      <c r="A51" s="84"/>
      <c r="B51" s="85"/>
      <c r="C51" s="86"/>
      <c r="D51" s="87"/>
      <c r="E51" s="88"/>
      <c r="F51" s="89"/>
      <c r="G51" s="90"/>
      <c r="H51" s="245"/>
      <c r="I51" s="1086"/>
      <c r="J51" s="1080"/>
      <c r="K51" s="1083"/>
      <c r="L51" s="1086"/>
      <c r="M51" s="1071"/>
      <c r="N51" s="1071"/>
      <c r="O51" s="1924"/>
      <c r="P51" s="1071"/>
      <c r="Q51" s="1071"/>
      <c r="R51" s="1071"/>
      <c r="S51" s="1071"/>
      <c r="T51" s="1071"/>
      <c r="U51" s="1071"/>
      <c r="V51" s="244"/>
      <c r="W51" s="12"/>
      <c r="X51" s="12"/>
      <c r="Y51" s="12"/>
      <c r="Z51" s="12"/>
      <c r="AA51" s="1391"/>
      <c r="AB51" s="1394"/>
      <c r="AC51" s="1385"/>
      <c r="AD51" s="1388"/>
      <c r="AE51" s="1368"/>
      <c r="AF51" s="1368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</row>
    <row r="52" spans="1:64">
      <c r="A52" s="291" t="s">
        <v>189</v>
      </c>
      <c r="B52" s="292" t="s">
        <v>178</v>
      </c>
      <c r="C52" s="288">
        <f>SUM(C47)</f>
        <v>323</v>
      </c>
      <c r="D52" s="293" t="s">
        <v>169</v>
      </c>
      <c r="E52" s="294" t="s">
        <v>187</v>
      </c>
      <c r="F52" s="314">
        <f>SUM(F44+7)</f>
        <v>45085</v>
      </c>
      <c r="G52" s="315">
        <f>SUM(F52+1)</f>
        <v>45086</v>
      </c>
      <c r="H52" s="316">
        <f>SUM(G52+13)</f>
        <v>45099</v>
      </c>
      <c r="I52" s="1086"/>
      <c r="J52" s="1080"/>
      <c r="K52" s="1083"/>
      <c r="L52" s="1086"/>
      <c r="M52" s="1071"/>
      <c r="N52" s="1071"/>
      <c r="O52" s="1924"/>
      <c r="P52" s="1071"/>
      <c r="Q52" s="1071"/>
      <c r="R52" s="1071"/>
      <c r="S52" s="1071"/>
      <c r="T52" s="1071"/>
      <c r="U52" s="1071"/>
      <c r="V52" s="244"/>
      <c r="W52" s="12"/>
      <c r="X52" s="12"/>
      <c r="Y52" s="12"/>
      <c r="Z52" s="12"/>
      <c r="AA52" s="1391"/>
      <c r="AB52" s="1394"/>
      <c r="AC52" s="1385"/>
      <c r="AD52" s="1388"/>
      <c r="AE52" s="1368"/>
      <c r="AF52" s="1368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</row>
    <row r="53" spans="1:64">
      <c r="A53" s="99"/>
      <c r="B53" s="107"/>
      <c r="C53" s="100"/>
      <c r="D53" s="108"/>
      <c r="E53" s="101"/>
      <c r="F53" s="102"/>
      <c r="G53" s="103"/>
      <c r="H53" s="103"/>
      <c r="I53" s="1109"/>
      <c r="J53" s="1111"/>
      <c r="K53" s="1113"/>
      <c r="L53" s="1109"/>
      <c r="M53" s="1896"/>
      <c r="N53" s="1896"/>
      <c r="O53" s="1925"/>
      <c r="P53" s="1896"/>
      <c r="Q53" s="1896"/>
      <c r="R53" s="1896"/>
      <c r="S53" s="1896"/>
      <c r="T53" s="1896"/>
      <c r="U53" s="1896"/>
      <c r="V53" s="236"/>
      <c r="W53" s="12"/>
      <c r="X53" s="12"/>
      <c r="Y53" s="12"/>
      <c r="Z53" s="12"/>
      <c r="AA53" s="1392"/>
      <c r="AB53" s="1395"/>
      <c r="AC53" s="1386"/>
      <c r="AD53" s="1389"/>
      <c r="AE53" s="1369"/>
      <c r="AF53" s="1369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</row>
    <row r="54" spans="1:64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4"/>
      <c r="N54" s="64"/>
      <c r="O54" s="64"/>
      <c r="P54" s="64"/>
      <c r="Q54" s="64"/>
      <c r="R54" s="64"/>
      <c r="S54" s="64"/>
      <c r="T54" s="64"/>
      <c r="U54" s="64"/>
      <c r="V54" s="61"/>
      <c r="W54" s="12"/>
      <c r="X54" s="12"/>
      <c r="Y54" s="12"/>
      <c r="Z54" s="12"/>
      <c r="AA54" s="63"/>
      <c r="AB54" s="63"/>
      <c r="AC54" s="63"/>
      <c r="AD54" s="63"/>
      <c r="AE54" s="64"/>
      <c r="AF54" s="64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</row>
    <row r="55" spans="1:64">
      <c r="A55" s="246" t="s">
        <v>349</v>
      </c>
      <c r="B55" s="68" t="s">
        <v>184</v>
      </c>
      <c r="C55" s="68">
        <f>SUM(C47+1)</f>
        <v>324</v>
      </c>
      <c r="D55" s="75" t="s">
        <v>169</v>
      </c>
      <c r="E55" s="69" t="s">
        <v>170</v>
      </c>
      <c r="F55" s="70">
        <f t="shared" ref="F55:F57" si="5">SUM(F47+7)</f>
        <v>45088</v>
      </c>
      <c r="G55" s="71">
        <f>SUM(F55+1)</f>
        <v>45089</v>
      </c>
      <c r="H55" s="72">
        <f>SUM(G55+22)</f>
        <v>45111</v>
      </c>
      <c r="I55" s="1108" t="s">
        <v>189</v>
      </c>
      <c r="J55" s="1110" t="s">
        <v>933</v>
      </c>
      <c r="K55" s="1112">
        <f>SUM(K47+1)</f>
        <v>323</v>
      </c>
      <c r="L55" s="1108" t="s">
        <v>179</v>
      </c>
      <c r="M55" s="1895">
        <f>SUM(M47+7)</f>
        <v>45083</v>
      </c>
      <c r="N55" s="1895">
        <f>M55+2</f>
        <v>45085</v>
      </c>
      <c r="O55" s="1923">
        <f>SUM(N55+9)</f>
        <v>45094</v>
      </c>
      <c r="P55" s="1895">
        <f>SUM(N55+23)</f>
        <v>45108</v>
      </c>
      <c r="Q55" s="1895">
        <f>SUM(P55+2)</f>
        <v>45110</v>
      </c>
      <c r="R55" s="1895">
        <f>SUM(Q55+2)</f>
        <v>45112</v>
      </c>
      <c r="S55" s="1895">
        <f>SUM(R55+3)</f>
        <v>45115</v>
      </c>
      <c r="T55" s="1895">
        <f>SUM(S55+1)</f>
        <v>45116</v>
      </c>
      <c r="U55" s="1895">
        <f>SUM(T55+4)</f>
        <v>45120</v>
      </c>
      <c r="V55" s="243"/>
      <c r="W55" s="12"/>
      <c r="X55" s="12"/>
      <c r="Y55" s="12"/>
      <c r="Z55" s="12"/>
      <c r="AA55" s="1390" t="s">
        <v>361</v>
      </c>
      <c r="AB55" s="1393" t="s">
        <v>351</v>
      </c>
      <c r="AC55" s="1384">
        <v>321</v>
      </c>
      <c r="AD55" s="1387" t="s">
        <v>179</v>
      </c>
      <c r="AE55" s="1367">
        <f>SUM(AE47+7)</f>
        <v>45084</v>
      </c>
      <c r="AF55" s="1367">
        <f>SUM(AE55+2)</f>
        <v>45086</v>
      </c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</row>
    <row r="56" spans="1:64">
      <c r="A56" s="81" t="s">
        <v>349</v>
      </c>
      <c r="B56" s="82" t="s">
        <v>184</v>
      </c>
      <c r="C56" s="76">
        <f>SUM(C55)</f>
        <v>324</v>
      </c>
      <c r="D56" s="83" t="s">
        <v>169</v>
      </c>
      <c r="E56" s="77" t="s">
        <v>176</v>
      </c>
      <c r="F56" s="78">
        <f t="shared" si="5"/>
        <v>45091</v>
      </c>
      <c r="G56" s="79">
        <f>SUM(F56+1)</f>
        <v>45092</v>
      </c>
      <c r="H56" s="80">
        <f>SUM(G56+19)</f>
        <v>45111</v>
      </c>
      <c r="I56" s="1086"/>
      <c r="J56" s="1080"/>
      <c r="K56" s="1083"/>
      <c r="L56" s="1086"/>
      <c r="M56" s="1071"/>
      <c r="N56" s="1071"/>
      <c r="O56" s="1924"/>
      <c r="P56" s="1071"/>
      <c r="Q56" s="1071"/>
      <c r="R56" s="1071"/>
      <c r="S56" s="1071"/>
      <c r="T56" s="1071"/>
      <c r="U56" s="1071"/>
      <c r="V56" s="244"/>
      <c r="W56" s="12"/>
      <c r="X56" s="12"/>
      <c r="Y56" s="12"/>
      <c r="Z56" s="12"/>
      <c r="AA56" s="1391"/>
      <c r="AB56" s="1394"/>
      <c r="AC56" s="1385"/>
      <c r="AD56" s="1388"/>
      <c r="AE56" s="1368"/>
      <c r="AF56" s="1368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</row>
    <row r="57" spans="1:64">
      <c r="A57" s="84" t="s">
        <v>504</v>
      </c>
      <c r="B57" s="85" t="s">
        <v>182</v>
      </c>
      <c r="C57" s="86">
        <f>SUM(C56)</f>
        <v>324</v>
      </c>
      <c r="D57" s="87" t="s">
        <v>169</v>
      </c>
      <c r="E57" s="88" t="s">
        <v>180</v>
      </c>
      <c r="F57" s="89">
        <f t="shared" si="5"/>
        <v>45090</v>
      </c>
      <c r="G57" s="90">
        <f>SUM(F57+1)</f>
        <v>45091</v>
      </c>
      <c r="H57" s="91">
        <f>SUM(G57+16)</f>
        <v>45107</v>
      </c>
      <c r="I57" s="1086"/>
      <c r="J57" s="1080"/>
      <c r="K57" s="1083"/>
      <c r="L57" s="1086"/>
      <c r="M57" s="1071"/>
      <c r="N57" s="1071"/>
      <c r="O57" s="1924"/>
      <c r="P57" s="1071"/>
      <c r="Q57" s="1071"/>
      <c r="R57" s="1071"/>
      <c r="S57" s="1071"/>
      <c r="T57" s="1071"/>
      <c r="U57" s="1071"/>
      <c r="V57" s="244"/>
      <c r="W57" s="12"/>
      <c r="X57" s="12"/>
      <c r="Y57" s="12"/>
      <c r="Z57" s="12"/>
      <c r="AA57" s="1391"/>
      <c r="AB57" s="1394"/>
      <c r="AC57" s="1385"/>
      <c r="AD57" s="1388"/>
      <c r="AE57" s="1368"/>
      <c r="AF57" s="1368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</row>
    <row r="58" spans="1:64">
      <c r="A58" s="92"/>
      <c r="B58" s="86"/>
      <c r="C58" s="86"/>
      <c r="D58" s="93"/>
      <c r="E58" s="88"/>
      <c r="F58" s="89"/>
      <c r="G58" s="90"/>
      <c r="H58" s="245"/>
      <c r="I58" s="1086"/>
      <c r="J58" s="1080"/>
      <c r="K58" s="1083"/>
      <c r="L58" s="1086"/>
      <c r="M58" s="1071"/>
      <c r="N58" s="1071"/>
      <c r="O58" s="1924"/>
      <c r="P58" s="1071"/>
      <c r="Q58" s="1071"/>
      <c r="R58" s="1071"/>
      <c r="S58" s="1071"/>
      <c r="T58" s="1071"/>
      <c r="U58" s="1071"/>
      <c r="V58" s="244"/>
      <c r="W58" s="12"/>
      <c r="X58" s="12"/>
      <c r="Y58" s="12"/>
      <c r="Z58" s="12"/>
      <c r="AA58" s="1391"/>
      <c r="AB58" s="1394"/>
      <c r="AC58" s="1385"/>
      <c r="AD58" s="1388"/>
      <c r="AE58" s="1368"/>
      <c r="AF58" s="1368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</row>
    <row r="59" spans="1:64">
      <c r="A59" s="84"/>
      <c r="B59" s="85"/>
      <c r="C59" s="86"/>
      <c r="D59" s="87"/>
      <c r="E59" s="88"/>
      <c r="F59" s="89"/>
      <c r="G59" s="90"/>
      <c r="H59" s="245"/>
      <c r="I59" s="1086"/>
      <c r="J59" s="1080"/>
      <c r="K59" s="1083"/>
      <c r="L59" s="1086"/>
      <c r="M59" s="1071"/>
      <c r="N59" s="1071"/>
      <c r="O59" s="1924"/>
      <c r="P59" s="1071"/>
      <c r="Q59" s="1071"/>
      <c r="R59" s="1071"/>
      <c r="S59" s="1071"/>
      <c r="T59" s="1071"/>
      <c r="U59" s="1071"/>
      <c r="V59" s="244"/>
      <c r="W59" s="12"/>
      <c r="X59" s="12"/>
      <c r="Y59" s="12"/>
      <c r="Z59" s="12"/>
      <c r="AA59" s="1391"/>
      <c r="AB59" s="1394"/>
      <c r="AC59" s="1385"/>
      <c r="AD59" s="1388"/>
      <c r="AE59" s="1368"/>
      <c r="AF59" s="1368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</row>
    <row r="60" spans="1:64">
      <c r="A60" s="104" t="s">
        <v>213</v>
      </c>
      <c r="B60" s="105" t="s">
        <v>178</v>
      </c>
      <c r="C60" s="94">
        <f>SUM(C55)</f>
        <v>324</v>
      </c>
      <c r="D60" s="106" t="s">
        <v>169</v>
      </c>
      <c r="E60" s="95" t="s">
        <v>187</v>
      </c>
      <c r="F60" s="96">
        <f>SUM(F52+7)</f>
        <v>45092</v>
      </c>
      <c r="G60" s="97">
        <f>SUM(F60+1)</f>
        <v>45093</v>
      </c>
      <c r="H60" s="98">
        <f>SUM(G60+13)</f>
        <v>45106</v>
      </c>
      <c r="I60" s="1086"/>
      <c r="J60" s="1080"/>
      <c r="K60" s="1083"/>
      <c r="L60" s="1086"/>
      <c r="M60" s="1071"/>
      <c r="N60" s="1071"/>
      <c r="O60" s="1924"/>
      <c r="P60" s="1071"/>
      <c r="Q60" s="1071"/>
      <c r="R60" s="1071"/>
      <c r="S60" s="1071"/>
      <c r="T60" s="1071"/>
      <c r="U60" s="1071"/>
      <c r="V60" s="244"/>
      <c r="W60" s="12"/>
      <c r="X60" s="12"/>
      <c r="Y60" s="12"/>
      <c r="Z60" s="12"/>
      <c r="AA60" s="1391"/>
      <c r="AB60" s="1394"/>
      <c r="AC60" s="1385"/>
      <c r="AD60" s="1388"/>
      <c r="AE60" s="1368"/>
      <c r="AF60" s="1368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</row>
    <row r="61" spans="1:64">
      <c r="A61" s="99"/>
      <c r="B61" s="107"/>
      <c r="C61" s="100"/>
      <c r="D61" s="108"/>
      <c r="E61" s="101"/>
      <c r="F61" s="102"/>
      <c r="G61" s="103"/>
      <c r="H61" s="103"/>
      <c r="I61" s="1109"/>
      <c r="J61" s="1111"/>
      <c r="K61" s="1113"/>
      <c r="L61" s="1109"/>
      <c r="M61" s="1896"/>
      <c r="N61" s="1896"/>
      <c r="O61" s="1925"/>
      <c r="P61" s="1896"/>
      <c r="Q61" s="1896"/>
      <c r="R61" s="1896"/>
      <c r="S61" s="1896"/>
      <c r="T61" s="1896"/>
      <c r="U61" s="1896"/>
      <c r="V61" s="236"/>
      <c r="W61" s="12"/>
      <c r="X61" s="12"/>
      <c r="Y61" s="12"/>
      <c r="Z61" s="12"/>
      <c r="AA61" s="1392"/>
      <c r="AB61" s="1395"/>
      <c r="AC61" s="1386"/>
      <c r="AD61" s="1389"/>
      <c r="AE61" s="1369"/>
      <c r="AF61" s="1369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</row>
    <row r="62" spans="1:64">
      <c r="A62" s="62"/>
      <c r="B62" s="39"/>
      <c r="C62" s="39"/>
      <c r="D62" s="40"/>
      <c r="E62" s="40"/>
      <c r="F62" s="39"/>
      <c r="G62" s="39"/>
      <c r="H62" s="39"/>
      <c r="I62" s="63"/>
      <c r="J62" s="63"/>
      <c r="K62" s="63"/>
      <c r="L62" s="63"/>
      <c r="M62" s="64"/>
      <c r="N62" s="64"/>
      <c r="O62" s="64"/>
      <c r="P62" s="64"/>
      <c r="Q62" s="64"/>
      <c r="R62" s="64"/>
      <c r="S62" s="64"/>
      <c r="T62" s="64"/>
      <c r="U62" s="64"/>
      <c r="V62" s="61"/>
      <c r="W62" s="12"/>
      <c r="X62" s="12"/>
      <c r="Y62" s="12"/>
      <c r="Z62" s="12"/>
      <c r="AA62" s="63"/>
      <c r="AB62" s="63"/>
      <c r="AC62" s="63"/>
      <c r="AD62" s="63"/>
      <c r="AE62" s="64"/>
      <c r="AF62" s="64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</row>
    <row r="63" spans="1:64">
      <c r="A63" s="74" t="s">
        <v>354</v>
      </c>
      <c r="B63" s="73" t="s">
        <v>184</v>
      </c>
      <c r="C63" s="68">
        <f>SUM(C55+1)</f>
        <v>325</v>
      </c>
      <c r="D63" s="75" t="s">
        <v>169</v>
      </c>
      <c r="E63" s="69" t="s">
        <v>170</v>
      </c>
      <c r="F63" s="70">
        <f t="shared" ref="F63:F65" si="6">SUM(F55+7)</f>
        <v>45095</v>
      </c>
      <c r="G63" s="71">
        <f>SUM(F63+1)</f>
        <v>45096</v>
      </c>
      <c r="H63" s="72">
        <f>SUM(G63+22)</f>
        <v>45118</v>
      </c>
      <c r="I63" s="1108" t="s">
        <v>189</v>
      </c>
      <c r="J63" s="1110" t="s">
        <v>933</v>
      </c>
      <c r="K63" s="1112">
        <f>SUM(K55+1)</f>
        <v>324</v>
      </c>
      <c r="L63" s="1108" t="s">
        <v>179</v>
      </c>
      <c r="M63" s="1895">
        <f>SUM(M55+7)</f>
        <v>45090</v>
      </c>
      <c r="N63" s="1895">
        <f>M63+2</f>
        <v>45092</v>
      </c>
      <c r="O63" s="1923">
        <f>SUM(N63+9)</f>
        <v>45101</v>
      </c>
      <c r="P63" s="1895">
        <f>SUM(N63+23)</f>
        <v>45115</v>
      </c>
      <c r="Q63" s="1895">
        <f>SUM(P63+2)</f>
        <v>45117</v>
      </c>
      <c r="R63" s="1895">
        <f>SUM(Q63+2)</f>
        <v>45119</v>
      </c>
      <c r="S63" s="1895">
        <f>SUM(R63+3)</f>
        <v>45122</v>
      </c>
      <c r="T63" s="1895">
        <f>SUM(S63+1)</f>
        <v>45123</v>
      </c>
      <c r="U63" s="1895">
        <f>SUM(T63+4)</f>
        <v>45127</v>
      </c>
      <c r="V63" s="243"/>
      <c r="W63" s="12"/>
      <c r="X63" s="12"/>
      <c r="Y63" s="12"/>
      <c r="Z63" s="12"/>
      <c r="AA63" s="1390" t="s">
        <v>362</v>
      </c>
      <c r="AB63" s="1393"/>
      <c r="AC63" s="1384">
        <v>2322</v>
      </c>
      <c r="AD63" s="1387" t="s">
        <v>356</v>
      </c>
      <c r="AE63" s="1367">
        <f>SUM(AE55+7)</f>
        <v>45091</v>
      </c>
      <c r="AF63" s="1367">
        <f>SUM(AE63+2)</f>
        <v>45093</v>
      </c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</row>
    <row r="64" spans="1:64">
      <c r="A64" s="272" t="s">
        <v>354</v>
      </c>
      <c r="B64" s="76" t="s">
        <v>184</v>
      </c>
      <c r="C64" s="76">
        <f>SUM(C63)</f>
        <v>325</v>
      </c>
      <c r="D64" s="83" t="s">
        <v>169</v>
      </c>
      <c r="E64" s="77" t="s">
        <v>176</v>
      </c>
      <c r="F64" s="78">
        <f t="shared" si="6"/>
        <v>45098</v>
      </c>
      <c r="G64" s="79">
        <f>SUM(F64+1)</f>
        <v>45099</v>
      </c>
      <c r="H64" s="80">
        <f>SUM(G64+19)</f>
        <v>45118</v>
      </c>
      <c r="I64" s="1086"/>
      <c r="J64" s="1080"/>
      <c r="K64" s="1083"/>
      <c r="L64" s="1086"/>
      <c r="M64" s="1071"/>
      <c r="N64" s="1071"/>
      <c r="O64" s="1924"/>
      <c r="P64" s="1071"/>
      <c r="Q64" s="1071"/>
      <c r="R64" s="1071"/>
      <c r="S64" s="1071"/>
      <c r="T64" s="1071"/>
      <c r="U64" s="1071"/>
      <c r="V64" s="244"/>
      <c r="W64" s="12"/>
      <c r="X64" s="12"/>
      <c r="Y64" s="12"/>
      <c r="Z64" s="12"/>
      <c r="AA64" s="1391"/>
      <c r="AB64" s="1394"/>
      <c r="AC64" s="1385"/>
      <c r="AD64" s="1388"/>
      <c r="AE64" s="1368"/>
      <c r="AF64" s="1368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</row>
    <row r="65" spans="1:64">
      <c r="A65" s="84" t="s">
        <v>189</v>
      </c>
      <c r="B65" s="85" t="s">
        <v>182</v>
      </c>
      <c r="C65" s="86">
        <f>SUM(C64)</f>
        <v>325</v>
      </c>
      <c r="D65" s="87" t="s">
        <v>169</v>
      </c>
      <c r="E65" s="88" t="s">
        <v>180</v>
      </c>
      <c r="F65" s="89">
        <f t="shared" si="6"/>
        <v>45097</v>
      </c>
      <c r="G65" s="90">
        <f>SUM(F65+1)</f>
        <v>45098</v>
      </c>
      <c r="H65" s="91">
        <f>SUM(G65+16)</f>
        <v>45114</v>
      </c>
      <c r="I65" s="1086"/>
      <c r="J65" s="1080"/>
      <c r="K65" s="1083"/>
      <c r="L65" s="1086"/>
      <c r="M65" s="1071"/>
      <c r="N65" s="1071"/>
      <c r="O65" s="1924"/>
      <c r="P65" s="1071"/>
      <c r="Q65" s="1071"/>
      <c r="R65" s="1071"/>
      <c r="S65" s="1071"/>
      <c r="T65" s="1071"/>
      <c r="U65" s="1071"/>
      <c r="V65" s="244"/>
      <c r="W65" s="12"/>
      <c r="X65" s="12"/>
      <c r="Y65" s="12"/>
      <c r="Z65" s="12"/>
      <c r="AA65" s="1391"/>
      <c r="AB65" s="1394"/>
      <c r="AC65" s="1385"/>
      <c r="AD65" s="1388"/>
      <c r="AE65" s="1368"/>
      <c r="AF65" s="1368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</row>
    <row r="66" spans="1:64">
      <c r="A66" s="92"/>
      <c r="B66" s="86"/>
      <c r="C66" s="86"/>
      <c r="D66" s="93"/>
      <c r="E66" s="88"/>
      <c r="F66" s="89"/>
      <c r="G66" s="90"/>
      <c r="H66" s="245"/>
      <c r="I66" s="1086"/>
      <c r="J66" s="1080"/>
      <c r="K66" s="1083"/>
      <c r="L66" s="1086"/>
      <c r="M66" s="1071"/>
      <c r="N66" s="1071"/>
      <c r="O66" s="1924"/>
      <c r="P66" s="1071"/>
      <c r="Q66" s="1071"/>
      <c r="R66" s="1071"/>
      <c r="S66" s="1071"/>
      <c r="T66" s="1071"/>
      <c r="U66" s="1071"/>
      <c r="V66" s="244"/>
      <c r="W66" s="12"/>
      <c r="X66" s="12"/>
      <c r="Y66" s="12"/>
      <c r="Z66" s="12"/>
      <c r="AA66" s="1391"/>
      <c r="AB66" s="1394"/>
      <c r="AC66" s="1385"/>
      <c r="AD66" s="1388"/>
      <c r="AE66" s="1368"/>
      <c r="AF66" s="1368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</row>
    <row r="67" spans="1:64">
      <c r="A67" s="84"/>
      <c r="B67" s="85"/>
      <c r="C67" s="86"/>
      <c r="D67" s="87"/>
      <c r="E67" s="88"/>
      <c r="F67" s="89"/>
      <c r="G67" s="90"/>
      <c r="H67" s="245"/>
      <c r="I67" s="1086"/>
      <c r="J67" s="1080"/>
      <c r="K67" s="1083"/>
      <c r="L67" s="1086"/>
      <c r="M67" s="1071"/>
      <c r="N67" s="1071"/>
      <c r="O67" s="1924"/>
      <c r="P67" s="1071"/>
      <c r="Q67" s="1071"/>
      <c r="R67" s="1071"/>
      <c r="S67" s="1071"/>
      <c r="T67" s="1071"/>
      <c r="U67" s="1071"/>
      <c r="V67" s="244"/>
      <c r="W67" s="12"/>
      <c r="X67" s="12"/>
      <c r="Y67" s="12"/>
      <c r="Z67" s="12"/>
      <c r="AA67" s="1391"/>
      <c r="AB67" s="1394"/>
      <c r="AC67" s="1385"/>
      <c r="AD67" s="1388"/>
      <c r="AE67" s="1368"/>
      <c r="AF67" s="1368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</row>
    <row r="68" spans="1:64">
      <c r="A68" s="104" t="s">
        <v>371</v>
      </c>
      <c r="B68" s="105" t="s">
        <v>178</v>
      </c>
      <c r="C68" s="94">
        <f>SUM(C63)</f>
        <v>325</v>
      </c>
      <c r="D68" s="106" t="s">
        <v>169</v>
      </c>
      <c r="E68" s="95" t="s">
        <v>187</v>
      </c>
      <c r="F68" s="96">
        <f>SUM(F60+7)</f>
        <v>45099</v>
      </c>
      <c r="G68" s="97">
        <f>SUM(F68+1)</f>
        <v>45100</v>
      </c>
      <c r="H68" s="98">
        <f>SUM(G68+13)</f>
        <v>45113</v>
      </c>
      <c r="I68" s="1086"/>
      <c r="J68" s="1080"/>
      <c r="K68" s="1083"/>
      <c r="L68" s="1086"/>
      <c r="M68" s="1071"/>
      <c r="N68" s="1071"/>
      <c r="O68" s="1924"/>
      <c r="P68" s="1071"/>
      <c r="Q68" s="1071"/>
      <c r="R68" s="1071"/>
      <c r="S68" s="1071"/>
      <c r="T68" s="1071"/>
      <c r="U68" s="1071"/>
      <c r="V68" s="244"/>
      <c r="W68" s="12"/>
      <c r="X68" s="12"/>
      <c r="Y68" s="12"/>
      <c r="Z68" s="12"/>
      <c r="AA68" s="1391"/>
      <c r="AB68" s="1394"/>
      <c r="AC68" s="1385"/>
      <c r="AD68" s="1388"/>
      <c r="AE68" s="1368"/>
      <c r="AF68" s="1368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</row>
    <row r="69" spans="1:64">
      <c r="A69" s="99"/>
      <c r="B69" s="107"/>
      <c r="C69" s="100"/>
      <c r="D69" s="108"/>
      <c r="E69" s="101"/>
      <c r="F69" s="102"/>
      <c r="G69" s="103"/>
      <c r="H69" s="103"/>
      <c r="I69" s="1109"/>
      <c r="J69" s="1111"/>
      <c r="K69" s="1113"/>
      <c r="L69" s="1109"/>
      <c r="M69" s="1896"/>
      <c r="N69" s="1896"/>
      <c r="O69" s="1925"/>
      <c r="P69" s="1896"/>
      <c r="Q69" s="1896"/>
      <c r="R69" s="1896"/>
      <c r="S69" s="1896"/>
      <c r="T69" s="1896"/>
      <c r="U69" s="1896"/>
      <c r="V69" s="236"/>
      <c r="W69" s="12"/>
      <c r="X69" s="12"/>
      <c r="Y69" s="12"/>
      <c r="Z69" s="12"/>
      <c r="AA69" s="1392"/>
      <c r="AB69" s="1395"/>
      <c r="AC69" s="1386"/>
      <c r="AD69" s="1389"/>
      <c r="AE69" s="1369"/>
      <c r="AF69" s="1369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</row>
    <row r="70" spans="1:64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64"/>
      <c r="P70" s="64"/>
      <c r="Q70" s="64"/>
      <c r="R70" s="64"/>
      <c r="S70" s="64"/>
      <c r="T70" s="64"/>
      <c r="U70" s="64"/>
      <c r="V70" s="61"/>
      <c r="W70" s="12"/>
      <c r="X70" s="12"/>
      <c r="Y70" s="12"/>
      <c r="Z70" s="12"/>
      <c r="AA70" s="63"/>
      <c r="AB70" s="63"/>
      <c r="AC70" s="63"/>
      <c r="AD70" s="63"/>
      <c r="AE70" s="64"/>
      <c r="AF70" s="64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</row>
    <row r="71" spans="1:64">
      <c r="A71" s="74" t="s">
        <v>224</v>
      </c>
      <c r="B71" s="73" t="s">
        <v>184</v>
      </c>
      <c r="C71" s="68">
        <f>SUM(C63+1)</f>
        <v>326</v>
      </c>
      <c r="D71" s="75" t="s">
        <v>169</v>
      </c>
      <c r="E71" s="69" t="s">
        <v>170</v>
      </c>
      <c r="F71" s="70">
        <f t="shared" ref="F71:F73" si="7">SUM(F63+7)</f>
        <v>45102</v>
      </c>
      <c r="G71" s="71">
        <f>SUM(F71+1)</f>
        <v>45103</v>
      </c>
      <c r="H71" s="72">
        <f>SUM(G71+22)</f>
        <v>45125</v>
      </c>
      <c r="I71" s="1108" t="s">
        <v>189</v>
      </c>
      <c r="J71" s="1110" t="s">
        <v>933</v>
      </c>
      <c r="K71" s="1112">
        <f>SUM(K63+1)</f>
        <v>325</v>
      </c>
      <c r="L71" s="1108" t="s">
        <v>179</v>
      </c>
      <c r="M71" s="1604">
        <f>SUM(M63+7)</f>
        <v>45097</v>
      </c>
      <c r="N71" s="1895">
        <f>M71+2</f>
        <v>45099</v>
      </c>
      <c r="O71" s="1923">
        <f>SUM(N71+9)</f>
        <v>45108</v>
      </c>
      <c r="P71" s="1895">
        <f>SUM(N71+23)</f>
        <v>45122</v>
      </c>
      <c r="Q71" s="1895">
        <f>SUM(P71+2)</f>
        <v>45124</v>
      </c>
      <c r="R71" s="1895">
        <f>SUM(Q71+2)</f>
        <v>45126</v>
      </c>
      <c r="S71" s="1895">
        <f>SUM(R71+3)</f>
        <v>45129</v>
      </c>
      <c r="T71" s="1895">
        <f>SUM(S71+1)</f>
        <v>45130</v>
      </c>
      <c r="U71" s="1895">
        <f>SUM(T71+4)</f>
        <v>45134</v>
      </c>
      <c r="V71" s="243"/>
      <c r="W71" s="12"/>
      <c r="X71" s="12"/>
      <c r="Y71" s="12"/>
      <c r="Z71" s="12"/>
      <c r="AA71" s="1390" t="s">
        <v>429</v>
      </c>
      <c r="AB71" s="1393" t="s">
        <v>351</v>
      </c>
      <c r="AC71" s="1384">
        <v>323</v>
      </c>
      <c r="AD71" s="1387" t="s">
        <v>179</v>
      </c>
      <c r="AE71" s="1367">
        <f>SUM(AE63+7)</f>
        <v>45098</v>
      </c>
      <c r="AF71" s="1367">
        <f>SUM(AE71+2)</f>
        <v>45100</v>
      </c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</row>
    <row r="72" spans="1:64">
      <c r="A72" s="81" t="s">
        <v>224</v>
      </c>
      <c r="B72" s="82" t="s">
        <v>184</v>
      </c>
      <c r="C72" s="76">
        <f>SUM(C71)</f>
        <v>326</v>
      </c>
      <c r="D72" s="83" t="s">
        <v>169</v>
      </c>
      <c r="E72" s="77" t="s">
        <v>176</v>
      </c>
      <c r="F72" s="78">
        <f t="shared" si="7"/>
        <v>45105</v>
      </c>
      <c r="G72" s="79">
        <f>SUM(F72+1)</f>
        <v>45106</v>
      </c>
      <c r="H72" s="80">
        <f>SUM(G72+19)</f>
        <v>45125</v>
      </c>
      <c r="I72" s="1086"/>
      <c r="J72" s="1080"/>
      <c r="K72" s="1083"/>
      <c r="L72" s="1086"/>
      <c r="M72" s="1376"/>
      <c r="N72" s="1071"/>
      <c r="O72" s="1924"/>
      <c r="P72" s="1071"/>
      <c r="Q72" s="1071"/>
      <c r="R72" s="1071"/>
      <c r="S72" s="1071"/>
      <c r="T72" s="1071"/>
      <c r="U72" s="1071"/>
      <c r="V72" s="244"/>
      <c r="W72" s="12"/>
      <c r="X72" s="12"/>
      <c r="Y72" s="12"/>
      <c r="Z72" s="12"/>
      <c r="AA72" s="1391"/>
      <c r="AB72" s="1394"/>
      <c r="AC72" s="1385"/>
      <c r="AD72" s="1388"/>
      <c r="AE72" s="1368"/>
      <c r="AF72" s="1368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</row>
    <row r="73" spans="1:64">
      <c r="A73" s="84" t="s">
        <v>189</v>
      </c>
      <c r="B73" s="85" t="s">
        <v>182</v>
      </c>
      <c r="C73" s="86">
        <f>SUM(C72)</f>
        <v>326</v>
      </c>
      <c r="D73" s="87" t="s">
        <v>169</v>
      </c>
      <c r="E73" s="88" t="s">
        <v>180</v>
      </c>
      <c r="F73" s="89">
        <f t="shared" si="7"/>
        <v>45104</v>
      </c>
      <c r="G73" s="90">
        <f>SUM(F73+1)</f>
        <v>45105</v>
      </c>
      <c r="H73" s="91">
        <f>SUM(G73+16)</f>
        <v>45121</v>
      </c>
      <c r="I73" s="1086"/>
      <c r="J73" s="1080"/>
      <c r="K73" s="1083"/>
      <c r="L73" s="1086"/>
      <c r="M73" s="1376"/>
      <c r="N73" s="1071"/>
      <c r="O73" s="1924"/>
      <c r="P73" s="1071"/>
      <c r="Q73" s="1071"/>
      <c r="R73" s="1071"/>
      <c r="S73" s="1071"/>
      <c r="T73" s="1071"/>
      <c r="U73" s="1071"/>
      <c r="V73" s="244"/>
      <c r="W73" s="12"/>
      <c r="X73" s="12"/>
      <c r="Y73" s="12"/>
      <c r="Z73" s="12"/>
      <c r="AA73" s="1391"/>
      <c r="AB73" s="1394"/>
      <c r="AC73" s="1385"/>
      <c r="AD73" s="1388"/>
      <c r="AE73" s="1368"/>
      <c r="AF73" s="1368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</row>
    <row r="74" spans="1:64">
      <c r="A74" s="92"/>
      <c r="B74" s="86"/>
      <c r="C74" s="86"/>
      <c r="D74" s="93"/>
      <c r="E74" s="88"/>
      <c r="F74" s="89"/>
      <c r="G74" s="90"/>
      <c r="H74" s="245"/>
      <c r="I74" s="1086"/>
      <c r="J74" s="1080"/>
      <c r="K74" s="1083"/>
      <c r="L74" s="1086"/>
      <c r="M74" s="1376"/>
      <c r="N74" s="1071"/>
      <c r="O74" s="1924"/>
      <c r="P74" s="1071"/>
      <c r="Q74" s="1071"/>
      <c r="R74" s="1071"/>
      <c r="S74" s="1071"/>
      <c r="T74" s="1071"/>
      <c r="U74" s="1071"/>
      <c r="V74" s="244"/>
      <c r="W74" s="12"/>
      <c r="X74" s="12"/>
      <c r="Y74" s="12"/>
      <c r="Z74" s="12"/>
      <c r="AA74" s="1391"/>
      <c r="AB74" s="1394"/>
      <c r="AC74" s="1385"/>
      <c r="AD74" s="1388"/>
      <c r="AE74" s="1368"/>
      <c r="AF74" s="1368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</row>
    <row r="75" spans="1:64">
      <c r="A75" s="84"/>
      <c r="B75" s="85"/>
      <c r="C75" s="86"/>
      <c r="D75" s="87"/>
      <c r="E75" s="88"/>
      <c r="F75" s="89"/>
      <c r="G75" s="90"/>
      <c r="H75" s="245"/>
      <c r="I75" s="1086"/>
      <c r="J75" s="1080"/>
      <c r="K75" s="1083"/>
      <c r="L75" s="1086"/>
      <c r="M75" s="1376"/>
      <c r="N75" s="1071"/>
      <c r="O75" s="1924"/>
      <c r="P75" s="1071"/>
      <c r="Q75" s="1071"/>
      <c r="R75" s="1071"/>
      <c r="S75" s="1071"/>
      <c r="T75" s="1071"/>
      <c r="U75" s="1071"/>
      <c r="V75" s="244"/>
      <c r="W75" s="12"/>
      <c r="X75" s="12"/>
      <c r="Y75" s="12"/>
      <c r="Z75" s="12"/>
      <c r="AA75" s="1391"/>
      <c r="AB75" s="1394"/>
      <c r="AC75" s="1385"/>
      <c r="AD75" s="1388"/>
      <c r="AE75" s="1368"/>
      <c r="AF75" s="1368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</row>
    <row r="76" spans="1:64">
      <c r="A76" s="104" t="s">
        <v>501</v>
      </c>
      <c r="B76" s="105" t="s">
        <v>178</v>
      </c>
      <c r="C76" s="94">
        <f>SUM(C71)</f>
        <v>326</v>
      </c>
      <c r="D76" s="106" t="s">
        <v>169</v>
      </c>
      <c r="E76" s="95" t="s">
        <v>187</v>
      </c>
      <c r="F76" s="96">
        <f>SUM(F68+7)</f>
        <v>45106</v>
      </c>
      <c r="G76" s="97">
        <f>SUM(F76+1)</f>
        <v>45107</v>
      </c>
      <c r="H76" s="98">
        <f>SUM(G76+13)</f>
        <v>45120</v>
      </c>
      <c r="I76" s="1086"/>
      <c r="J76" s="1080"/>
      <c r="K76" s="1083"/>
      <c r="L76" s="1086"/>
      <c r="M76" s="1376"/>
      <c r="N76" s="1071"/>
      <c r="O76" s="1924"/>
      <c r="P76" s="1071"/>
      <c r="Q76" s="1071"/>
      <c r="R76" s="1071"/>
      <c r="S76" s="1071"/>
      <c r="T76" s="1071"/>
      <c r="U76" s="1071"/>
      <c r="V76" s="244"/>
      <c r="W76" s="12"/>
      <c r="X76" s="12"/>
      <c r="Y76" s="12"/>
      <c r="Z76" s="12"/>
      <c r="AA76" s="1391"/>
      <c r="AB76" s="1394"/>
      <c r="AC76" s="1385"/>
      <c r="AD76" s="1388"/>
      <c r="AE76" s="1368"/>
      <c r="AF76" s="1368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</row>
    <row r="77" spans="1:64">
      <c r="A77" s="99"/>
      <c r="B77" s="107"/>
      <c r="C77" s="100"/>
      <c r="D77" s="108"/>
      <c r="E77" s="101"/>
      <c r="F77" s="102"/>
      <c r="G77" s="103"/>
      <c r="H77" s="103"/>
      <c r="I77" s="1109"/>
      <c r="J77" s="1111"/>
      <c r="K77" s="1113"/>
      <c r="L77" s="1109"/>
      <c r="M77" s="1605"/>
      <c r="N77" s="1896"/>
      <c r="O77" s="1925"/>
      <c r="P77" s="1896"/>
      <c r="Q77" s="1896"/>
      <c r="R77" s="1896"/>
      <c r="S77" s="1896"/>
      <c r="T77" s="1896"/>
      <c r="U77" s="1896"/>
      <c r="V77" s="236"/>
      <c r="W77" s="12"/>
      <c r="X77" s="12"/>
      <c r="Y77" s="12"/>
      <c r="Z77" s="12"/>
      <c r="AA77" s="1392"/>
      <c r="AB77" s="1395"/>
      <c r="AC77" s="1386"/>
      <c r="AD77" s="1389"/>
      <c r="AE77" s="1369"/>
      <c r="AF77" s="1369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</row>
    <row r="78" spans="1:64">
      <c r="A78" s="13" t="s">
        <v>234</v>
      </c>
      <c r="B78" s="14"/>
      <c r="C78" s="14"/>
      <c r="D78" s="14"/>
      <c r="E78" s="15"/>
      <c r="F78" s="14"/>
      <c r="G78" s="14"/>
      <c r="H78" s="14"/>
      <c r="I78" s="14"/>
      <c r="J78" s="14"/>
      <c r="K78" s="14"/>
      <c r="L78" s="14"/>
      <c r="M78" s="115"/>
      <c r="N78" s="14"/>
      <c r="O78" s="14"/>
      <c r="P78" s="14"/>
      <c r="Q78" s="14"/>
      <c r="R78" s="14"/>
      <c r="S78" s="14"/>
      <c r="T78" s="14"/>
      <c r="U78" s="14"/>
      <c r="V78" s="1"/>
      <c r="W78" s="1"/>
      <c r="X78" s="1"/>
      <c r="Y78" s="1"/>
      <c r="Z78" s="1"/>
      <c r="AA78" s="311"/>
      <c r="AB78" s="311"/>
      <c r="AC78" s="311"/>
      <c r="AD78" s="311"/>
      <c r="AE78" s="312"/>
      <c r="AF78" s="312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</row>
    <row r="79" spans="1:64">
      <c r="A79" s="1"/>
      <c r="B79" s="1"/>
      <c r="C79" s="1"/>
      <c r="D79" s="5"/>
      <c r="E79" s="16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390" t="s">
        <v>364</v>
      </c>
      <c r="AB79" s="1393" t="s">
        <v>351</v>
      </c>
      <c r="AC79" s="1384">
        <f>SUM(AC71+1)</f>
        <v>324</v>
      </c>
      <c r="AD79" s="1387" t="s">
        <v>179</v>
      </c>
      <c r="AE79" s="1367">
        <f>SUM(AE71+7)</f>
        <v>45105</v>
      </c>
      <c r="AF79" s="1367">
        <f>SUM(AE79+2)</f>
        <v>45107</v>
      </c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</row>
    <row r="80" spans="1:64">
      <c r="A80" s="1105" t="s">
        <v>235</v>
      </c>
      <c r="B80" s="1106"/>
      <c r="C80" s="1106"/>
      <c r="D80" s="1106"/>
      <c r="E80" s="1106"/>
      <c r="F80" s="1107"/>
      <c r="G80" s="1350" t="s">
        <v>236</v>
      </c>
      <c r="H80" s="1350"/>
      <c r="I80" s="1350"/>
      <c r="J80" s="1350"/>
      <c r="K80" s="1350"/>
      <c r="L80" s="1350"/>
      <c r="M80" s="1350"/>
      <c r="N80" s="1350"/>
      <c r="O80" s="1350"/>
      <c r="P80" s="1350"/>
      <c r="Q80" s="1350"/>
      <c r="R80" s="1350"/>
      <c r="S80" s="1350"/>
      <c r="T80" s="1350"/>
      <c r="U80" s="1350"/>
      <c r="V80" s="1350"/>
      <c r="AA80" s="1391"/>
      <c r="AB80" s="1394"/>
      <c r="AC80" s="1385"/>
      <c r="AD80" s="1388"/>
      <c r="AE80" s="1368"/>
      <c r="AF80" s="1368"/>
    </row>
    <row r="81" spans="1:64">
      <c r="A81" s="1088"/>
      <c r="B81" s="1089"/>
      <c r="C81" s="1089"/>
      <c r="D81" s="1089"/>
      <c r="E81" s="1089"/>
      <c r="F81" s="1090"/>
      <c r="G81" s="1675"/>
      <c r="H81" s="1675"/>
      <c r="I81" s="1675"/>
      <c r="J81" s="1675"/>
      <c r="K81" s="1675"/>
      <c r="L81" s="1675"/>
      <c r="M81" s="1675"/>
      <c r="N81" s="1675"/>
      <c r="O81" s="1675"/>
      <c r="P81" s="1675"/>
      <c r="Q81" s="1675"/>
      <c r="R81" s="1675"/>
      <c r="S81" s="1675"/>
      <c r="T81" s="1675"/>
      <c r="U81" s="1675"/>
      <c r="V81" s="1675"/>
      <c r="AA81" s="1391"/>
      <c r="AB81" s="1394"/>
      <c r="AC81" s="1385"/>
      <c r="AD81" s="1388"/>
      <c r="AE81" s="1368"/>
      <c r="AF81" s="1368"/>
    </row>
    <row r="82" spans="1:64" ht="19.5" customHeight="1">
      <c r="A82" s="1088"/>
      <c r="B82" s="1089"/>
      <c r="C82" s="1089"/>
      <c r="D82" s="1089"/>
      <c r="E82" s="1089"/>
      <c r="F82" s="1090"/>
      <c r="G82" s="1350"/>
      <c r="H82" s="1350"/>
      <c r="I82" s="1350"/>
      <c r="J82" s="1350"/>
      <c r="K82" s="1350"/>
      <c r="L82" s="1350"/>
      <c r="M82" s="1350"/>
      <c r="N82" s="1350"/>
      <c r="O82" s="1350"/>
      <c r="P82" s="1350"/>
      <c r="Q82" s="1350"/>
      <c r="R82" s="1350"/>
      <c r="S82" s="1350"/>
      <c r="T82" s="1350"/>
      <c r="U82" s="1350"/>
      <c r="V82" s="1350"/>
      <c r="AA82" s="1391"/>
      <c r="AB82" s="1394"/>
      <c r="AC82" s="1385"/>
      <c r="AD82" s="1388"/>
      <c r="AE82" s="1368"/>
      <c r="AF82" s="1368"/>
    </row>
    <row r="83" spans="1:64">
      <c r="A83" s="1088"/>
      <c r="B83" s="1089"/>
      <c r="C83" s="1089"/>
      <c r="D83" s="1089"/>
      <c r="E83" s="1089"/>
      <c r="F83" s="1090"/>
      <c r="G83" s="2057"/>
      <c r="H83" s="2057"/>
      <c r="I83" s="2057"/>
      <c r="J83" s="2057"/>
      <c r="K83" s="2057"/>
      <c r="L83" s="2057"/>
      <c r="M83" s="2057"/>
      <c r="N83" s="2057"/>
      <c r="O83" s="2057"/>
      <c r="P83" s="2057"/>
      <c r="Q83" s="2057"/>
      <c r="R83" s="2057"/>
      <c r="S83" s="2057"/>
      <c r="T83" s="2057"/>
      <c r="U83" s="2057"/>
      <c r="V83" s="2057"/>
      <c r="AA83" s="1391"/>
      <c r="AB83" s="1394"/>
      <c r="AC83" s="1385"/>
      <c r="AD83" s="1388"/>
      <c r="AE83" s="1368"/>
      <c r="AF83" s="1368"/>
    </row>
    <row r="84" spans="1:64">
      <c r="A84" s="1088"/>
      <c r="B84" s="1089"/>
      <c r="C84" s="1089"/>
      <c r="D84" s="1089"/>
      <c r="E84" s="1089"/>
      <c r="F84" s="1089"/>
      <c r="G84" s="118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20"/>
      <c r="AA84" s="1391"/>
      <c r="AB84" s="1394"/>
      <c r="AC84" s="1385"/>
      <c r="AD84" s="1388"/>
      <c r="AE84" s="1368"/>
      <c r="AF84" s="1368"/>
    </row>
    <row r="85" spans="1:64">
      <c r="A85" s="1088"/>
      <c r="B85" s="1089"/>
      <c r="C85" s="1089"/>
      <c r="D85" s="1089"/>
      <c r="E85" s="1089"/>
      <c r="F85" s="1089"/>
      <c r="G85" s="121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3"/>
      <c r="AA85" s="1392"/>
      <c r="AB85" s="1395"/>
      <c r="AC85" s="1386"/>
      <c r="AD85" s="1389"/>
      <c r="AE85" s="1369"/>
      <c r="AF85" s="1369"/>
    </row>
    <row r="86" spans="1:64">
      <c r="A86" s="1"/>
      <c r="B86" s="1"/>
      <c r="C86" s="1"/>
      <c r="D86" s="5"/>
      <c r="E86" s="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311"/>
      <c r="AB86" s="311"/>
      <c r="AC86" s="311"/>
      <c r="AD86" s="311"/>
      <c r="AE86" s="312"/>
      <c r="AF86" s="312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</row>
    <row r="87" spans="1:64" s="52" customFormat="1">
      <c r="D87" s="53"/>
      <c r="E87" s="53"/>
      <c r="AA87" s="1390" t="s">
        <v>365</v>
      </c>
      <c r="AB87" s="1393" t="s">
        <v>351</v>
      </c>
      <c r="AC87" s="1384">
        <f>SUM(AC79+1)</f>
        <v>325</v>
      </c>
      <c r="AD87" s="1387" t="s">
        <v>179</v>
      </c>
      <c r="AE87" s="1367">
        <f>SUM(AE79+7)</f>
        <v>45112</v>
      </c>
      <c r="AF87" s="1367">
        <f>SUM(AE87+2)</f>
        <v>45114</v>
      </c>
    </row>
    <row r="88" spans="1:64" s="52" customFormat="1" ht="15.75">
      <c r="A88" s="54" t="s">
        <v>242</v>
      </c>
      <c r="B88" s="55"/>
      <c r="C88" s="55"/>
      <c r="D88" s="56"/>
      <c r="E88" s="53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AA88" s="1391"/>
      <c r="AB88" s="1394"/>
      <c r="AC88" s="1385"/>
      <c r="AD88" s="1388"/>
      <c r="AE88" s="1368"/>
      <c r="AF88" s="1368"/>
    </row>
    <row r="89" spans="1:64" s="52" customFormat="1" ht="15.75">
      <c r="A89" s="57" t="s">
        <v>243</v>
      </c>
      <c r="B89" s="58"/>
      <c r="C89" s="58"/>
      <c r="D89" s="59"/>
      <c r="E89" s="53"/>
      <c r="F89" s="57"/>
      <c r="G89" s="58"/>
      <c r="H89" s="57" t="s">
        <v>244</v>
      </c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AA89" s="1391"/>
      <c r="AB89" s="1394"/>
      <c r="AC89" s="1385"/>
      <c r="AD89" s="1388"/>
      <c r="AE89" s="1368"/>
      <c r="AF89" s="1368"/>
    </row>
    <row r="90" spans="1:64" s="52" customFormat="1" ht="15.75">
      <c r="A90" s="57" t="s">
        <v>245</v>
      </c>
      <c r="B90" s="58"/>
      <c r="C90" s="58"/>
      <c r="D90" s="59"/>
      <c r="E90" s="53"/>
      <c r="F90" s="57"/>
      <c r="G90" s="58"/>
      <c r="H90" s="57" t="s">
        <v>246</v>
      </c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AA90" s="1391"/>
      <c r="AB90" s="1394"/>
      <c r="AC90" s="1385"/>
      <c r="AD90" s="1388"/>
      <c r="AE90" s="1368"/>
      <c r="AF90" s="1368"/>
    </row>
    <row r="91" spans="1:64" s="52" customFormat="1">
      <c r="A91" s="52" t="s">
        <v>247</v>
      </c>
      <c r="D91" s="53"/>
      <c r="E91" s="53"/>
      <c r="H91" s="52" t="s">
        <v>248</v>
      </c>
      <c r="AA91" s="1391"/>
      <c r="AB91" s="1394"/>
      <c r="AC91" s="1385"/>
      <c r="AD91" s="1388"/>
      <c r="AE91" s="1368"/>
      <c r="AF91" s="1368"/>
    </row>
    <row r="92" spans="1:64" s="52" customFormat="1">
      <c r="A92" s="60" t="s">
        <v>249</v>
      </c>
      <c r="D92" s="53"/>
      <c r="E92" s="53"/>
      <c r="H92" s="60" t="s">
        <v>250</v>
      </c>
      <c r="AA92" s="1391"/>
      <c r="AB92" s="1394"/>
      <c r="AC92" s="1385"/>
      <c r="AD92" s="1388"/>
      <c r="AE92" s="1368"/>
      <c r="AF92" s="1368"/>
    </row>
    <row r="93" spans="1:64" s="52" customFormat="1">
      <c r="D93" s="53"/>
      <c r="E93" s="53"/>
      <c r="AA93" s="1392"/>
      <c r="AB93" s="1395"/>
      <c r="AC93" s="1386"/>
      <c r="AD93" s="1389"/>
      <c r="AE93" s="1369"/>
      <c r="AF93" s="1369"/>
    </row>
    <row r="94" spans="1:64" s="52" customFormat="1">
      <c r="A94" s="52" t="s">
        <v>251</v>
      </c>
      <c r="D94" s="53"/>
      <c r="E94" s="53"/>
      <c r="H94" s="52" t="s">
        <v>252</v>
      </c>
      <c r="AA94" s="311"/>
      <c r="AB94" s="311"/>
      <c r="AC94" s="311"/>
      <c r="AD94" s="311"/>
      <c r="AE94" s="312"/>
      <c r="AF94" s="312"/>
    </row>
    <row r="95" spans="1:64" s="52" customFormat="1">
      <c r="A95" s="60" t="s">
        <v>253</v>
      </c>
      <c r="D95" s="53"/>
      <c r="E95" s="53"/>
      <c r="H95" s="60" t="s">
        <v>254</v>
      </c>
      <c r="AA95" s="1390" t="s">
        <v>367</v>
      </c>
      <c r="AB95" s="1393" t="s">
        <v>351</v>
      </c>
      <c r="AC95" s="1384">
        <f>SUM(AC87+1)</f>
        <v>326</v>
      </c>
      <c r="AD95" s="1387" t="s">
        <v>179</v>
      </c>
      <c r="AE95" s="1367">
        <f>SUM(AE87+7)</f>
        <v>45119</v>
      </c>
      <c r="AF95" s="1367">
        <f>SUM(AE95+2)</f>
        <v>45121</v>
      </c>
    </row>
    <row r="96" spans="1:64" s="52" customFormat="1">
      <c r="D96" s="53"/>
      <c r="E96" s="53"/>
      <c r="AA96" s="1391"/>
      <c r="AB96" s="1394"/>
      <c r="AC96" s="1385"/>
      <c r="AD96" s="1388"/>
      <c r="AE96" s="1368"/>
      <c r="AF96" s="1368"/>
    </row>
    <row r="97" spans="4:32" s="52" customFormat="1">
      <c r="D97" s="53"/>
      <c r="E97" s="53"/>
      <c r="AA97" s="1391"/>
      <c r="AB97" s="1394"/>
      <c r="AC97" s="1385"/>
      <c r="AD97" s="1388"/>
      <c r="AE97" s="1368"/>
      <c r="AF97" s="1368"/>
    </row>
    <row r="98" spans="4:32" s="52" customFormat="1">
      <c r="D98" s="53"/>
      <c r="E98" s="53"/>
      <c r="AA98" s="1391"/>
      <c r="AB98" s="1394"/>
      <c r="AC98" s="1385"/>
      <c r="AD98" s="1388"/>
      <c r="AE98" s="1368"/>
      <c r="AF98" s="1368"/>
    </row>
    <row r="99" spans="4:32" s="52" customFormat="1">
      <c r="D99" s="53"/>
      <c r="E99" s="53"/>
      <c r="AA99" s="1391"/>
      <c r="AB99" s="1394"/>
      <c r="AC99" s="1385"/>
      <c r="AD99" s="1388"/>
      <c r="AE99" s="1368"/>
      <c r="AF99" s="1368"/>
    </row>
    <row r="100" spans="4:32" s="52" customFormat="1">
      <c r="D100" s="53"/>
      <c r="E100" s="53"/>
      <c r="AA100" s="1391"/>
      <c r="AB100" s="1394"/>
      <c r="AC100" s="1385"/>
      <c r="AD100" s="1388"/>
      <c r="AE100" s="1368"/>
      <c r="AF100" s="1368"/>
    </row>
    <row r="101" spans="4:32" s="52" customFormat="1">
      <c r="D101" s="53"/>
      <c r="E101" s="53"/>
      <c r="AA101" s="1392"/>
      <c r="AB101" s="1395"/>
      <c r="AC101" s="1386"/>
      <c r="AD101" s="1389"/>
      <c r="AE101" s="1369"/>
      <c r="AF101" s="1369"/>
    </row>
    <row r="102" spans="4:32" s="52" customFormat="1">
      <c r="D102" s="53"/>
      <c r="E102" s="53"/>
      <c r="AA102" s="311"/>
      <c r="AB102" s="311"/>
      <c r="AC102" s="311"/>
      <c r="AD102" s="311"/>
      <c r="AE102" s="312"/>
      <c r="AF102" s="312"/>
    </row>
    <row r="103" spans="4:32" s="52" customFormat="1">
      <c r="D103" s="53"/>
      <c r="E103" s="53"/>
      <c r="AA103" s="1390" t="s">
        <v>369</v>
      </c>
      <c r="AB103" s="1393" t="s">
        <v>351</v>
      </c>
      <c r="AC103" s="1384">
        <f>SUM(AC95+1)</f>
        <v>327</v>
      </c>
      <c r="AD103" s="1387" t="s">
        <v>179</v>
      </c>
      <c r="AE103" s="1367">
        <f>SUM(AE95+7)</f>
        <v>45126</v>
      </c>
      <c r="AF103" s="1367">
        <f>SUM(AE103+2)</f>
        <v>45128</v>
      </c>
    </row>
    <row r="104" spans="4:32" s="52" customFormat="1">
      <c r="D104" s="53"/>
      <c r="E104" s="53"/>
      <c r="AA104" s="1391"/>
      <c r="AB104" s="1394"/>
      <c r="AC104" s="1385"/>
      <c r="AD104" s="1388"/>
      <c r="AE104" s="1368"/>
      <c r="AF104" s="1368"/>
    </row>
    <row r="105" spans="4:32" s="52" customFormat="1">
      <c r="D105" s="53"/>
      <c r="E105" s="53"/>
      <c r="AA105" s="1391"/>
      <c r="AB105" s="1394"/>
      <c r="AC105" s="1385"/>
      <c r="AD105" s="1388"/>
      <c r="AE105" s="1368"/>
      <c r="AF105" s="1368"/>
    </row>
    <row r="106" spans="4:32" s="52" customFormat="1">
      <c r="D106" s="53"/>
      <c r="E106" s="53"/>
      <c r="AA106" s="1391"/>
      <c r="AB106" s="1394"/>
      <c r="AC106" s="1385"/>
      <c r="AD106" s="1388"/>
      <c r="AE106" s="1368"/>
      <c r="AF106" s="1368"/>
    </row>
    <row r="107" spans="4:32" s="52" customFormat="1">
      <c r="D107" s="53"/>
      <c r="E107" s="53"/>
      <c r="AA107" s="1391"/>
      <c r="AB107" s="1394"/>
      <c r="AC107" s="1385"/>
      <c r="AD107" s="1388"/>
      <c r="AE107" s="1368"/>
      <c r="AF107" s="1368"/>
    </row>
    <row r="108" spans="4:32">
      <c r="D108" s="5"/>
      <c r="E108" s="5"/>
      <c r="AA108" s="1391"/>
      <c r="AB108" s="1394"/>
      <c r="AC108" s="1385"/>
      <c r="AD108" s="1388"/>
      <c r="AE108" s="1368"/>
      <c r="AF108" s="1368"/>
    </row>
    <row r="109" spans="4:32">
      <c r="D109" s="5"/>
      <c r="E109" s="5"/>
      <c r="AA109" s="1392"/>
      <c r="AB109" s="2045"/>
      <c r="AC109" s="2044"/>
      <c r="AD109" s="1389"/>
      <c r="AE109" s="1369"/>
      <c r="AF109" s="1369"/>
    </row>
    <row r="110" spans="4:32">
      <c r="D110" s="5"/>
      <c r="E110" s="5"/>
      <c r="AA110" s="311"/>
      <c r="AB110" s="320"/>
      <c r="AC110" s="320"/>
      <c r="AD110" s="311"/>
      <c r="AE110" s="312"/>
      <c r="AF110" s="312"/>
    </row>
    <row r="111" spans="4:32">
      <c r="D111" s="5"/>
      <c r="E111" s="5"/>
      <c r="AA111" s="2039" t="s">
        <v>316</v>
      </c>
      <c r="AB111" s="2042" t="s">
        <v>351</v>
      </c>
      <c r="AC111" s="1385">
        <f>SUM(AC103+1)</f>
        <v>328</v>
      </c>
      <c r="AD111" s="1387" t="s">
        <v>179</v>
      </c>
      <c r="AE111" s="1367">
        <f>SUM(AE103+7)</f>
        <v>45133</v>
      </c>
      <c r="AF111" s="1367">
        <f>SUM(AE111+2)</f>
        <v>45135</v>
      </c>
    </row>
    <row r="112" spans="4:32">
      <c r="D112" s="5"/>
      <c r="E112" s="5"/>
      <c r="AA112" s="2040"/>
      <c r="AB112" s="2042"/>
      <c r="AC112" s="1385"/>
      <c r="AD112" s="1388"/>
      <c r="AE112" s="1368"/>
      <c r="AF112" s="1368"/>
    </row>
    <row r="113" spans="4:32">
      <c r="D113" s="5"/>
      <c r="E113" s="5"/>
      <c r="AA113" s="2040"/>
      <c r="AB113" s="2042"/>
      <c r="AC113" s="1385"/>
      <c r="AD113" s="1388"/>
      <c r="AE113" s="1368"/>
      <c r="AF113" s="1368"/>
    </row>
    <row r="114" spans="4:32">
      <c r="D114" s="5"/>
      <c r="E114" s="5"/>
      <c r="AA114" s="2040"/>
      <c r="AB114" s="2042"/>
      <c r="AC114" s="1385"/>
      <c r="AD114" s="1388"/>
      <c r="AE114" s="1368"/>
      <c r="AF114" s="1368"/>
    </row>
    <row r="115" spans="4:32">
      <c r="D115" s="5"/>
      <c r="E115" s="5"/>
      <c r="AA115" s="2040"/>
      <c r="AB115" s="2042"/>
      <c r="AC115" s="1385"/>
      <c r="AD115" s="1388"/>
      <c r="AE115" s="1368"/>
      <c r="AF115" s="1368"/>
    </row>
    <row r="116" spans="4:32">
      <c r="D116" s="5"/>
      <c r="E116" s="5"/>
      <c r="AA116" s="2040"/>
      <c r="AB116" s="2042"/>
      <c r="AC116" s="1385"/>
      <c r="AD116" s="1388"/>
      <c r="AE116" s="1368"/>
      <c r="AF116" s="1368"/>
    </row>
    <row r="117" spans="4:32">
      <c r="D117" s="5"/>
      <c r="E117" s="5"/>
      <c r="AA117" s="2046"/>
      <c r="AB117" s="2043"/>
      <c r="AC117" s="2044"/>
      <c r="AD117" s="2047"/>
      <c r="AE117" s="2048"/>
      <c r="AF117" s="2048"/>
    </row>
    <row r="118" spans="4:32">
      <c r="D118" s="5"/>
      <c r="E118" s="5"/>
      <c r="AA118" s="311"/>
      <c r="AB118" s="311"/>
      <c r="AC118" s="311"/>
      <c r="AD118" s="311"/>
      <c r="AE118" s="312"/>
      <c r="AF118" s="312"/>
    </row>
    <row r="119" spans="4:32">
      <c r="D119" s="5"/>
      <c r="E119" s="5"/>
      <c r="AA119" s="2039" t="s">
        <v>350</v>
      </c>
      <c r="AB119" s="2042" t="s">
        <v>351</v>
      </c>
      <c r="AC119" s="1385">
        <f>SUM(AC111+1)</f>
        <v>329</v>
      </c>
      <c r="AD119" s="1387" t="s">
        <v>179</v>
      </c>
      <c r="AE119" s="1367">
        <f>SUM(AE111+7)</f>
        <v>45140</v>
      </c>
      <c r="AF119" s="1367">
        <f>SUM(AE119+2)</f>
        <v>45142</v>
      </c>
    </row>
    <row r="120" spans="4:32">
      <c r="D120" s="5"/>
      <c r="E120" s="5"/>
      <c r="AA120" s="2040"/>
      <c r="AB120" s="2042"/>
      <c r="AC120" s="1385"/>
      <c r="AD120" s="1388"/>
      <c r="AE120" s="1368"/>
      <c r="AF120" s="1368"/>
    </row>
    <row r="121" spans="4:32">
      <c r="D121" s="5"/>
      <c r="E121" s="5"/>
      <c r="AA121" s="2040"/>
      <c r="AB121" s="2042"/>
      <c r="AC121" s="1385"/>
      <c r="AD121" s="1388"/>
      <c r="AE121" s="1368"/>
      <c r="AF121" s="1368"/>
    </row>
    <row r="122" spans="4:32">
      <c r="D122" s="5"/>
      <c r="E122" s="5"/>
      <c r="AA122" s="2040"/>
      <c r="AB122" s="2042"/>
      <c r="AC122" s="1385"/>
      <c r="AD122" s="1388"/>
      <c r="AE122" s="1368"/>
      <c r="AF122" s="1368"/>
    </row>
    <row r="123" spans="4:32">
      <c r="D123" s="5"/>
      <c r="E123" s="5"/>
      <c r="AA123" s="2040"/>
      <c r="AB123" s="2042"/>
      <c r="AC123" s="1385"/>
      <c r="AD123" s="1388"/>
      <c r="AE123" s="1368"/>
      <c r="AF123" s="1368"/>
    </row>
    <row r="124" spans="4:32">
      <c r="D124" s="5"/>
      <c r="E124" s="5"/>
      <c r="AA124" s="2040"/>
      <c r="AB124" s="2042"/>
      <c r="AC124" s="1385"/>
      <c r="AD124" s="1388"/>
      <c r="AE124" s="1368"/>
      <c r="AF124" s="1368"/>
    </row>
    <row r="125" spans="4:32">
      <c r="D125" s="5"/>
      <c r="E125" s="5"/>
      <c r="AA125" s="2041"/>
      <c r="AB125" s="2043"/>
      <c r="AC125" s="2044"/>
      <c r="AD125" s="1389"/>
      <c r="AE125" s="1369"/>
      <c r="AF125" s="1369"/>
    </row>
    <row r="126" spans="4:32">
      <c r="D126" s="5"/>
      <c r="E126" s="5"/>
      <c r="AA126" s="62"/>
      <c r="AB126" s="62"/>
      <c r="AC126" s="62"/>
      <c r="AD126" s="62"/>
      <c r="AE126" s="61"/>
      <c r="AF126" s="61"/>
    </row>
    <row r="127" spans="4:32">
      <c r="D127" s="5"/>
      <c r="E127" s="5"/>
      <c r="AA127" s="14"/>
      <c r="AB127" s="14"/>
      <c r="AC127" s="14"/>
      <c r="AD127" s="14"/>
      <c r="AE127" s="14"/>
      <c r="AF127" s="14"/>
    </row>
    <row r="128" spans="4:32">
      <c r="D128" s="5"/>
      <c r="E128" s="5"/>
      <c r="AA128" s="1"/>
      <c r="AB128" s="1"/>
      <c r="AC128" s="1"/>
      <c r="AD128" s="1"/>
      <c r="AE128" s="1"/>
      <c r="AF128" s="1"/>
    </row>
    <row r="129" spans="4:32">
      <c r="D129" s="5"/>
      <c r="E129" s="5"/>
    </row>
    <row r="130" spans="4:32">
      <c r="D130" s="5"/>
      <c r="E130" s="5"/>
    </row>
    <row r="131" spans="4:32">
      <c r="D131" s="5"/>
      <c r="E131" s="5"/>
    </row>
    <row r="132" spans="4:32">
      <c r="D132" s="5"/>
      <c r="E132" s="5"/>
    </row>
    <row r="133" spans="4:32">
      <c r="D133" s="5"/>
      <c r="E133" s="5"/>
    </row>
    <row r="134" spans="4:32">
      <c r="D134" s="5"/>
      <c r="E134" s="5"/>
    </row>
    <row r="135" spans="4:32">
      <c r="D135" s="5"/>
      <c r="E135" s="5"/>
    </row>
    <row r="136" spans="4:32">
      <c r="D136" s="5"/>
      <c r="E136" s="5"/>
      <c r="AA136" s="1"/>
      <c r="AB136" s="1"/>
      <c r="AC136" s="1"/>
      <c r="AD136" s="1"/>
      <c r="AE136" s="1"/>
      <c r="AF136" s="1"/>
    </row>
    <row r="137" spans="4:32">
      <c r="D137" s="5"/>
      <c r="E137" s="5"/>
      <c r="AA137" s="52"/>
      <c r="AB137" s="52"/>
      <c r="AC137" s="52"/>
      <c r="AD137" s="52"/>
      <c r="AE137" s="52"/>
      <c r="AF137" s="52"/>
    </row>
    <row r="138" spans="4:32">
      <c r="D138" s="5"/>
      <c r="E138" s="5"/>
      <c r="AA138" s="55"/>
      <c r="AB138" s="55"/>
      <c r="AC138" s="55"/>
      <c r="AD138" s="55"/>
      <c r="AE138" s="55"/>
      <c r="AF138" s="55"/>
    </row>
    <row r="139" spans="4:32">
      <c r="D139" s="5"/>
      <c r="E139" s="5"/>
      <c r="AA139" s="58"/>
      <c r="AB139" s="58"/>
      <c r="AC139" s="58"/>
      <c r="AD139" s="58"/>
      <c r="AE139" s="58"/>
      <c r="AF139" s="58"/>
    </row>
    <row r="140" spans="4:32">
      <c r="D140" s="5"/>
      <c r="E140" s="5"/>
      <c r="AA140" s="58"/>
      <c r="AB140" s="58"/>
      <c r="AC140" s="58"/>
      <c r="AD140" s="58"/>
      <c r="AE140" s="58"/>
      <c r="AF140" s="58"/>
    </row>
    <row r="141" spans="4:32">
      <c r="D141" s="5"/>
      <c r="E141" s="5"/>
      <c r="AA141" s="52"/>
      <c r="AB141" s="52"/>
      <c r="AC141" s="52"/>
      <c r="AD141" s="52"/>
      <c r="AE141" s="52"/>
      <c r="AF141" s="52"/>
    </row>
    <row r="142" spans="4:32">
      <c r="D142" s="5"/>
      <c r="E142" s="5"/>
      <c r="AA142" s="52"/>
      <c r="AB142" s="52"/>
      <c r="AC142" s="52"/>
      <c r="AD142" s="52"/>
      <c r="AE142" s="52"/>
      <c r="AF142" s="52"/>
    </row>
    <row r="143" spans="4:32">
      <c r="D143" s="5"/>
      <c r="E143" s="5"/>
      <c r="AA143" s="52"/>
      <c r="AB143" s="52"/>
      <c r="AC143" s="52"/>
      <c r="AD143" s="52"/>
      <c r="AE143" s="52"/>
      <c r="AF143" s="52"/>
    </row>
    <row r="144" spans="4:32">
      <c r="D144" s="5"/>
      <c r="E144" s="5"/>
      <c r="AA144" s="52"/>
      <c r="AB144" s="52"/>
      <c r="AC144" s="52"/>
      <c r="AD144" s="52"/>
      <c r="AE144" s="52"/>
      <c r="AF144" s="52"/>
    </row>
    <row r="145" spans="4:32">
      <c r="D145" s="5"/>
      <c r="E145" s="5"/>
      <c r="AA145" s="52"/>
      <c r="AB145" s="52"/>
      <c r="AC145" s="52"/>
      <c r="AD145" s="52"/>
      <c r="AE145" s="52"/>
      <c r="AF145" s="52"/>
    </row>
    <row r="146" spans="4:32">
      <c r="D146" s="5"/>
      <c r="E146" s="5"/>
      <c r="AA146" s="52"/>
      <c r="AB146" s="52"/>
      <c r="AC146" s="52"/>
      <c r="AD146" s="52"/>
      <c r="AE146" s="52"/>
      <c r="AF146" s="52"/>
    </row>
    <row r="147" spans="4:32">
      <c r="D147" s="5"/>
      <c r="E147" s="5"/>
      <c r="AA147" s="52"/>
      <c r="AB147" s="52"/>
      <c r="AC147" s="52"/>
      <c r="AD147" s="52"/>
      <c r="AE147" s="52"/>
      <c r="AF147" s="52"/>
    </row>
    <row r="148" spans="4:32">
      <c r="D148" s="5"/>
      <c r="E148" s="5"/>
      <c r="AA148" s="52"/>
      <c r="AB148" s="52"/>
      <c r="AC148" s="52"/>
      <c r="AD148" s="52"/>
      <c r="AE148" s="52"/>
      <c r="AF148" s="52"/>
    </row>
    <row r="149" spans="4:32">
      <c r="D149" s="5"/>
      <c r="E149" s="5"/>
      <c r="AA149" s="52"/>
      <c r="AB149" s="52"/>
      <c r="AC149" s="52"/>
      <c r="AD149" s="52"/>
      <c r="AE149" s="52"/>
      <c r="AF149" s="52"/>
    </row>
    <row r="150" spans="4:32">
      <c r="D150" s="5"/>
      <c r="E150" s="5"/>
      <c r="AA150" s="52"/>
      <c r="AB150" s="52"/>
      <c r="AC150" s="52"/>
      <c r="AD150" s="52"/>
      <c r="AE150" s="52"/>
      <c r="AF150" s="52"/>
    </row>
    <row r="151" spans="4:32">
      <c r="D151" s="5"/>
      <c r="E151" s="5"/>
      <c r="AA151" s="52"/>
      <c r="AB151" s="52"/>
      <c r="AC151" s="52"/>
      <c r="AD151" s="52"/>
      <c r="AE151" s="52"/>
      <c r="AF151" s="52"/>
    </row>
    <row r="152" spans="4:32">
      <c r="D152" s="5"/>
      <c r="E152" s="5"/>
      <c r="AA152" s="52"/>
      <c r="AB152" s="52"/>
      <c r="AC152" s="52"/>
      <c r="AD152" s="52"/>
      <c r="AE152" s="52"/>
      <c r="AF152" s="52"/>
    </row>
    <row r="153" spans="4:32">
      <c r="D153" s="5"/>
      <c r="E153" s="5"/>
      <c r="AA153" s="52"/>
      <c r="AB153" s="52"/>
      <c r="AC153" s="52"/>
      <c r="AD153" s="52"/>
      <c r="AE153" s="52"/>
      <c r="AF153" s="52"/>
    </row>
    <row r="154" spans="4:32">
      <c r="D154" s="5"/>
      <c r="E154" s="5"/>
      <c r="AA154" s="52"/>
      <c r="AB154" s="52"/>
      <c r="AC154" s="52"/>
      <c r="AD154" s="52"/>
      <c r="AE154" s="52"/>
      <c r="AF154" s="52"/>
    </row>
    <row r="155" spans="4:32">
      <c r="D155" s="5"/>
      <c r="E155" s="5"/>
      <c r="AA155" s="52"/>
      <c r="AB155" s="52"/>
      <c r="AC155" s="52"/>
      <c r="AD155" s="52"/>
      <c r="AE155" s="52"/>
      <c r="AF155" s="52"/>
    </row>
    <row r="156" spans="4:32">
      <c r="D156" s="5"/>
      <c r="E156" s="5"/>
      <c r="AA156" s="52"/>
      <c r="AB156" s="52"/>
      <c r="AC156" s="52"/>
      <c r="AD156" s="52"/>
      <c r="AE156" s="52"/>
      <c r="AF156" s="52"/>
    </row>
    <row r="157" spans="4:32">
      <c r="D157" s="5"/>
      <c r="E157" s="5"/>
      <c r="AA157" s="52"/>
      <c r="AB157" s="52"/>
      <c r="AC157" s="52"/>
      <c r="AD157" s="52"/>
      <c r="AE157" s="52"/>
      <c r="AF157" s="52"/>
    </row>
    <row r="158" spans="4:32">
      <c r="D158" s="5"/>
      <c r="E158" s="5"/>
    </row>
    <row r="159" spans="4:32">
      <c r="D159" s="5"/>
      <c r="E159" s="5"/>
    </row>
    <row r="160" spans="4:32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5"/>
    </row>
    <row r="196" spans="4:5">
      <c r="D196" s="5"/>
      <c r="E196" s="17"/>
    </row>
    <row r="197" spans="4:5">
      <c r="D197" s="5"/>
      <c r="E197" s="17"/>
    </row>
    <row r="198" spans="4:5">
      <c r="D198" s="5"/>
      <c r="E198" s="17"/>
    </row>
    <row r="199" spans="4:5">
      <c r="D199" s="5"/>
      <c r="E199" s="17"/>
    </row>
    <row r="200" spans="4:5">
      <c r="D200" s="5"/>
      <c r="E200" s="17"/>
    </row>
    <row r="201" spans="4:5">
      <c r="D201" s="5"/>
      <c r="E201" s="17"/>
    </row>
    <row r="202" spans="4:5">
      <c r="D202" s="5"/>
      <c r="E202" s="17"/>
    </row>
    <row r="203" spans="4:5">
      <c r="D203" s="5"/>
      <c r="E203" s="17"/>
    </row>
  </sheetData>
  <mergeCells count="234">
    <mergeCell ref="O15:O21"/>
    <mergeCell ref="O23:O29"/>
    <mergeCell ref="O31:O37"/>
    <mergeCell ref="O39:O45"/>
    <mergeCell ref="O47:O53"/>
    <mergeCell ref="O55:O61"/>
    <mergeCell ref="O63:O69"/>
    <mergeCell ref="O71:O77"/>
    <mergeCell ref="A82:F82"/>
    <mergeCell ref="G82:V82"/>
    <mergeCell ref="N63:N69"/>
    <mergeCell ref="P63:P69"/>
    <mergeCell ref="Q63:Q69"/>
    <mergeCell ref="R63:R69"/>
    <mergeCell ref="S63:S69"/>
    <mergeCell ref="T63:T69"/>
    <mergeCell ref="Q55:Q61"/>
    <mergeCell ref="R55:R61"/>
    <mergeCell ref="S55:S61"/>
    <mergeCell ref="T55:T61"/>
    <mergeCell ref="U55:U61"/>
    <mergeCell ref="I63:I69"/>
    <mergeCell ref="J63:J69"/>
    <mergeCell ref="K63:K69"/>
    <mergeCell ref="A83:F83"/>
    <mergeCell ref="G83:V83"/>
    <mergeCell ref="A84:F84"/>
    <mergeCell ref="A85:F85"/>
    <mergeCell ref="P5:Q5"/>
    <mergeCell ref="R5:S5"/>
    <mergeCell ref="T5:U5"/>
    <mergeCell ref="S71:S77"/>
    <mergeCell ref="T71:T77"/>
    <mergeCell ref="U71:U77"/>
    <mergeCell ref="A80:F80"/>
    <mergeCell ref="G80:V80"/>
    <mergeCell ref="A81:F81"/>
    <mergeCell ref="G81:V81"/>
    <mergeCell ref="U63:U69"/>
    <mergeCell ref="I71:I77"/>
    <mergeCell ref="J71:J77"/>
    <mergeCell ref="K71:K77"/>
    <mergeCell ref="L71:L77"/>
    <mergeCell ref="M71:M77"/>
    <mergeCell ref="N71:N77"/>
    <mergeCell ref="P71:P77"/>
    <mergeCell ref="Q71:Q77"/>
    <mergeCell ref="R71:R77"/>
    <mergeCell ref="L63:L69"/>
    <mergeCell ref="M63:M69"/>
    <mergeCell ref="S47:S53"/>
    <mergeCell ref="T47:T53"/>
    <mergeCell ref="U47:U53"/>
    <mergeCell ref="I55:I61"/>
    <mergeCell ref="J55:J61"/>
    <mergeCell ref="K55:K61"/>
    <mergeCell ref="L55:L61"/>
    <mergeCell ref="M55:M61"/>
    <mergeCell ref="N55:N61"/>
    <mergeCell ref="P55:P61"/>
    <mergeCell ref="I39:I45"/>
    <mergeCell ref="J39:J45"/>
    <mergeCell ref="K39:K45"/>
    <mergeCell ref="L39:L45"/>
    <mergeCell ref="M39:M45"/>
    <mergeCell ref="U39:U45"/>
    <mergeCell ref="I47:I53"/>
    <mergeCell ref="J47:J53"/>
    <mergeCell ref="K47:K53"/>
    <mergeCell ref="L47:L53"/>
    <mergeCell ref="M47:M53"/>
    <mergeCell ref="N47:N53"/>
    <mergeCell ref="P47:P53"/>
    <mergeCell ref="Q47:Q53"/>
    <mergeCell ref="R47:R53"/>
    <mergeCell ref="N39:N45"/>
    <mergeCell ref="P39:P45"/>
    <mergeCell ref="Q39:Q45"/>
    <mergeCell ref="R39:R45"/>
    <mergeCell ref="S39:S45"/>
    <mergeCell ref="T39:T45"/>
    <mergeCell ref="U23:U29"/>
    <mergeCell ref="I31:I37"/>
    <mergeCell ref="J31:J37"/>
    <mergeCell ref="K31:K37"/>
    <mergeCell ref="L31:L37"/>
    <mergeCell ref="M31:M37"/>
    <mergeCell ref="N31:N37"/>
    <mergeCell ref="P31:P37"/>
    <mergeCell ref="Q31:Q37"/>
    <mergeCell ref="R31:R37"/>
    <mergeCell ref="S31:S37"/>
    <mergeCell ref="T31:T37"/>
    <mergeCell ref="U31:U37"/>
    <mergeCell ref="V15:V21"/>
    <mergeCell ref="I23:I29"/>
    <mergeCell ref="J23:J29"/>
    <mergeCell ref="K23:K29"/>
    <mergeCell ref="L23:L29"/>
    <mergeCell ref="M23:M29"/>
    <mergeCell ref="N23:N29"/>
    <mergeCell ref="P23:P29"/>
    <mergeCell ref="Q23:Q29"/>
    <mergeCell ref="R23:R29"/>
    <mergeCell ref="P15:P21"/>
    <mergeCell ref="Q15:Q21"/>
    <mergeCell ref="R15:R21"/>
    <mergeCell ref="S15:S21"/>
    <mergeCell ref="T15:T21"/>
    <mergeCell ref="U15:U21"/>
    <mergeCell ref="I15:I21"/>
    <mergeCell ref="J15:J21"/>
    <mergeCell ref="K15:K21"/>
    <mergeCell ref="L15:L21"/>
    <mergeCell ref="M15:M21"/>
    <mergeCell ref="N15:N21"/>
    <mergeCell ref="S23:S29"/>
    <mergeCell ref="T23:T29"/>
    <mergeCell ref="P7:P13"/>
    <mergeCell ref="Q7:Q13"/>
    <mergeCell ref="R7:R13"/>
    <mergeCell ref="S7:S13"/>
    <mergeCell ref="T7:T13"/>
    <mergeCell ref="U7:U13"/>
    <mergeCell ref="J5:L6"/>
    <mergeCell ref="M5:N5"/>
    <mergeCell ref="V5:V6"/>
    <mergeCell ref="O5:O6"/>
    <mergeCell ref="O7:O13"/>
    <mergeCell ref="I7:I13"/>
    <mergeCell ref="J7:J13"/>
    <mergeCell ref="K7:K13"/>
    <mergeCell ref="L7:L13"/>
    <mergeCell ref="M7:M13"/>
    <mergeCell ref="N7:N13"/>
    <mergeCell ref="A4:I4"/>
    <mergeCell ref="A5:A6"/>
    <mergeCell ref="B5:D6"/>
    <mergeCell ref="E5:E6"/>
    <mergeCell ref="F5:G5"/>
    <mergeCell ref="I5:I6"/>
    <mergeCell ref="AA15:AA21"/>
    <mergeCell ref="AB15:AB21"/>
    <mergeCell ref="AC15:AC21"/>
    <mergeCell ref="AD15:AD21"/>
    <mergeCell ref="AE15:AE21"/>
    <mergeCell ref="AF15:AF21"/>
    <mergeCell ref="AA23:AA29"/>
    <mergeCell ref="AB23:AB29"/>
    <mergeCell ref="AC23:AC29"/>
    <mergeCell ref="AD23:AD29"/>
    <mergeCell ref="AE23:AE29"/>
    <mergeCell ref="AF23:AF29"/>
    <mergeCell ref="AA5:AA6"/>
    <mergeCell ref="AB5:AD6"/>
    <mergeCell ref="AE5:AF5"/>
    <mergeCell ref="AA7:AA13"/>
    <mergeCell ref="AB7:AB13"/>
    <mergeCell ref="AC7:AC13"/>
    <mergeCell ref="AD7:AD13"/>
    <mergeCell ref="AE7:AE13"/>
    <mergeCell ref="AF7:AF13"/>
    <mergeCell ref="AA31:AA37"/>
    <mergeCell ref="AB31:AB37"/>
    <mergeCell ref="AC31:AC37"/>
    <mergeCell ref="AD31:AD37"/>
    <mergeCell ref="AE31:AE37"/>
    <mergeCell ref="AF31:AF37"/>
    <mergeCell ref="AA39:AA45"/>
    <mergeCell ref="AB39:AB45"/>
    <mergeCell ref="AC39:AC45"/>
    <mergeCell ref="AD39:AD45"/>
    <mergeCell ref="AE39:AE45"/>
    <mergeCell ref="AF39:AF45"/>
    <mergeCell ref="AA47:AA53"/>
    <mergeCell ref="AB47:AB53"/>
    <mergeCell ref="AC47:AC53"/>
    <mergeCell ref="AD47:AD53"/>
    <mergeCell ref="AE47:AE53"/>
    <mergeCell ref="AF47:AF53"/>
    <mergeCell ref="AA55:AA61"/>
    <mergeCell ref="AB55:AB61"/>
    <mergeCell ref="AC55:AC61"/>
    <mergeCell ref="AD55:AD61"/>
    <mergeCell ref="AE55:AE61"/>
    <mergeCell ref="AF55:AF61"/>
    <mergeCell ref="AA63:AA69"/>
    <mergeCell ref="AB63:AB69"/>
    <mergeCell ref="AC63:AC69"/>
    <mergeCell ref="AD63:AD69"/>
    <mergeCell ref="AE63:AE69"/>
    <mergeCell ref="AF63:AF69"/>
    <mergeCell ref="AA71:AA77"/>
    <mergeCell ref="AB71:AB77"/>
    <mergeCell ref="AC71:AC77"/>
    <mergeCell ref="AD71:AD77"/>
    <mergeCell ref="AE71:AE77"/>
    <mergeCell ref="AF71:AF77"/>
    <mergeCell ref="AA79:AA85"/>
    <mergeCell ref="AB79:AB85"/>
    <mergeCell ref="AC79:AC85"/>
    <mergeCell ref="AD79:AD85"/>
    <mergeCell ref="AE79:AE85"/>
    <mergeCell ref="AF79:AF85"/>
    <mergeCell ref="AA87:AA93"/>
    <mergeCell ref="AB87:AB93"/>
    <mergeCell ref="AC87:AC93"/>
    <mergeCell ref="AD87:AD93"/>
    <mergeCell ref="AE87:AE93"/>
    <mergeCell ref="AF87:AF93"/>
    <mergeCell ref="AA95:AA101"/>
    <mergeCell ref="AB95:AB101"/>
    <mergeCell ref="AC95:AC101"/>
    <mergeCell ref="AD95:AD101"/>
    <mergeCell ref="AE95:AE101"/>
    <mergeCell ref="AF95:AF101"/>
    <mergeCell ref="AA119:AA125"/>
    <mergeCell ref="AB119:AB125"/>
    <mergeCell ref="AC119:AC125"/>
    <mergeCell ref="AD119:AD125"/>
    <mergeCell ref="AE119:AE125"/>
    <mergeCell ref="AF119:AF125"/>
    <mergeCell ref="AA103:AA109"/>
    <mergeCell ref="AB103:AB109"/>
    <mergeCell ref="AC103:AC109"/>
    <mergeCell ref="AD103:AD109"/>
    <mergeCell ref="AE103:AE109"/>
    <mergeCell ref="AF103:AF109"/>
    <mergeCell ref="AA111:AA117"/>
    <mergeCell ref="AB111:AB117"/>
    <mergeCell ref="AC111:AC117"/>
    <mergeCell ref="AD111:AD117"/>
    <mergeCell ref="AE111:AE117"/>
    <mergeCell ref="AF111:AF117"/>
  </mergeCells>
  <hyperlinks>
    <hyperlink ref="A95" r:id="rId1" xr:uid="{D3A90E30-D6FC-496B-B51B-3A7BF45BE90E}"/>
    <hyperlink ref="A92" r:id="rId2" xr:uid="{0F285382-7A7F-44A6-8613-436875C482E3}"/>
    <hyperlink ref="H95" r:id="rId3" xr:uid="{897BBF97-3A80-4CE2-AFCB-15091564BBCA}"/>
    <hyperlink ref="H92" r:id="rId4" xr:uid="{0005BE41-B0CC-4110-8A61-BDEC1F1FF2CA}"/>
  </hyperlinks>
  <pageMargins left="0.7" right="0.7" top="0.75" bottom="0.75" header="0.3" footer="0.3"/>
  <pageSetup orientation="portrait" r:id="rId5"/>
  <headerFooter>
    <oddFooter>&amp;L&amp;1#&amp;"Calibri"&amp;10 Sensitivity: Internal</oddFooter>
  </headerFooter>
  <drawing r:id="rId6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CEAB0-3914-435B-8D8D-E07B25675175}">
  <dimension ref="A3:AH44"/>
  <sheetViews>
    <sheetView topLeftCell="G1" workbookViewId="0">
      <selection activeCell="AK19" sqref="AK19"/>
    </sheetView>
  </sheetViews>
  <sheetFormatPr defaultRowHeight="15"/>
  <cols>
    <col min="1" max="1" width="21.28515625" customWidth="1"/>
    <col min="7" max="7" width="18.28515625" customWidth="1"/>
    <col min="13" max="13" width="21" customWidth="1"/>
    <col min="19" max="19" width="30.7109375" customWidth="1"/>
    <col min="22" max="22" width="0" hidden="1" customWidth="1"/>
    <col min="23" max="23" width="12.5703125" hidden="1" customWidth="1"/>
    <col min="24" max="24" width="0" hidden="1" customWidth="1"/>
    <col min="25" max="25" width="11.140625" hidden="1" customWidth="1"/>
    <col min="26" max="26" width="0" hidden="1" customWidth="1"/>
    <col min="27" max="27" width="14.5703125" hidden="1" customWidth="1"/>
    <col min="28" max="28" width="12.28515625" customWidth="1"/>
    <col min="31" max="31" width="12.85546875" customWidth="1"/>
  </cols>
  <sheetData>
    <row r="3" spans="1:34" ht="19.5">
      <c r="A3" s="126" t="s">
        <v>148</v>
      </c>
      <c r="B3" s="127" t="s">
        <v>936</v>
      </c>
      <c r="C3" s="127"/>
      <c r="D3" s="126"/>
      <c r="E3" s="126"/>
      <c r="F3" s="126"/>
      <c r="G3" s="126"/>
      <c r="H3" s="126"/>
      <c r="I3" s="126"/>
      <c r="J3" s="126"/>
      <c r="K3" s="222"/>
      <c r="L3" s="127"/>
      <c r="M3" s="127"/>
      <c r="N3" s="127"/>
      <c r="O3" s="127"/>
      <c r="P3" s="127"/>
      <c r="Q3" s="127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</row>
    <row r="4" spans="1:34" ht="15.75">
      <c r="A4" s="125"/>
      <c r="B4" s="125"/>
      <c r="C4" s="125"/>
      <c r="D4" s="125"/>
      <c r="E4" s="125"/>
      <c r="F4" s="125"/>
      <c r="G4" s="125"/>
      <c r="H4" s="125"/>
      <c r="I4" s="125"/>
      <c r="J4" s="223"/>
      <c r="K4" s="224"/>
      <c r="L4" s="224"/>
      <c r="M4" s="224"/>
      <c r="N4" s="224"/>
      <c r="O4" s="224"/>
      <c r="P4" s="224"/>
      <c r="Q4" s="224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</row>
    <row r="5" spans="1:34">
      <c r="A5" s="2062" t="s">
        <v>937</v>
      </c>
      <c r="B5" s="2063"/>
      <c r="C5" s="2063"/>
      <c r="D5" s="2063"/>
      <c r="E5" s="2063"/>
      <c r="F5" s="2063"/>
      <c r="G5" s="2063"/>
      <c r="H5" s="2063"/>
      <c r="I5" s="2063"/>
      <c r="J5" s="2063"/>
      <c r="K5" s="2063"/>
      <c r="L5" s="2063"/>
      <c r="M5" s="2063"/>
      <c r="N5" s="2063"/>
      <c r="O5" s="2063"/>
      <c r="P5" s="2063"/>
      <c r="Q5" s="2063"/>
      <c r="R5" s="2064"/>
      <c r="S5" s="128"/>
      <c r="T5" s="2062" t="s">
        <v>938</v>
      </c>
      <c r="U5" s="2064"/>
      <c r="V5" s="128"/>
      <c r="W5" s="2062" t="s">
        <v>57</v>
      </c>
      <c r="X5" s="2063"/>
      <c r="Y5" s="2063"/>
      <c r="Z5" s="2063"/>
      <c r="AA5" s="2064"/>
      <c r="AB5" s="2062" t="s">
        <v>82</v>
      </c>
      <c r="AC5" s="2063"/>
      <c r="AD5" s="2063"/>
      <c r="AE5" s="2065" t="s">
        <v>939</v>
      </c>
      <c r="AF5" s="2066"/>
      <c r="AG5" s="2066"/>
      <c r="AH5" s="2067"/>
    </row>
    <row r="6" spans="1:34">
      <c r="A6" s="2068" t="s">
        <v>180</v>
      </c>
      <c r="B6" s="2069"/>
      <c r="C6" s="2069"/>
      <c r="D6" s="2069"/>
      <c r="E6" s="2069"/>
      <c r="F6" s="2070"/>
      <c r="G6" s="2071" t="s">
        <v>170</v>
      </c>
      <c r="H6" s="2072"/>
      <c r="I6" s="2072"/>
      <c r="J6" s="2072"/>
      <c r="K6" s="2072"/>
      <c r="L6" s="2073"/>
      <c r="M6" s="2074" t="s">
        <v>940</v>
      </c>
      <c r="N6" s="2075"/>
      <c r="O6" s="2075"/>
      <c r="P6" s="2075"/>
      <c r="Q6" s="2075"/>
      <c r="R6" s="2076"/>
      <c r="S6" s="2077" t="s">
        <v>941</v>
      </c>
      <c r="T6" s="2077" t="s">
        <v>942</v>
      </c>
      <c r="U6" s="2077" t="s">
        <v>943</v>
      </c>
      <c r="V6" s="2077" t="s">
        <v>944</v>
      </c>
      <c r="W6" s="2098" t="s">
        <v>125</v>
      </c>
      <c r="X6" s="2098" t="s">
        <v>945</v>
      </c>
      <c r="Y6" s="2098" t="s">
        <v>624</v>
      </c>
      <c r="Z6" s="2098" t="s">
        <v>946</v>
      </c>
      <c r="AA6" s="2098" t="s">
        <v>947</v>
      </c>
      <c r="AB6" s="2098" t="s">
        <v>125</v>
      </c>
      <c r="AC6" s="2098" t="s">
        <v>945</v>
      </c>
      <c r="AD6" s="2098" t="s">
        <v>624</v>
      </c>
      <c r="AE6" s="2099" t="s">
        <v>947</v>
      </c>
      <c r="AF6" s="2099" t="s">
        <v>946</v>
      </c>
      <c r="AG6" s="2099" t="s">
        <v>948</v>
      </c>
      <c r="AH6" s="2099" t="s">
        <v>949</v>
      </c>
    </row>
    <row r="7" spans="1:34">
      <c r="A7" s="175" t="s">
        <v>950</v>
      </c>
      <c r="B7" s="2080" t="s">
        <v>951</v>
      </c>
      <c r="C7" s="2081"/>
      <c r="D7" s="2082"/>
      <c r="E7" s="176" t="s">
        <v>158</v>
      </c>
      <c r="F7" s="176" t="s">
        <v>159</v>
      </c>
      <c r="G7" s="190" t="s">
        <v>950</v>
      </c>
      <c r="H7" s="2083" t="s">
        <v>951</v>
      </c>
      <c r="I7" s="2084"/>
      <c r="J7" s="2085"/>
      <c r="K7" s="191" t="s">
        <v>158</v>
      </c>
      <c r="L7" s="191" t="s">
        <v>159</v>
      </c>
      <c r="M7" s="192" t="s">
        <v>950</v>
      </c>
      <c r="N7" s="2086" t="s">
        <v>951</v>
      </c>
      <c r="O7" s="2087"/>
      <c r="P7" s="2088"/>
      <c r="Q7" s="192" t="s">
        <v>158</v>
      </c>
      <c r="R7" s="193" t="s">
        <v>159</v>
      </c>
      <c r="S7" s="2078"/>
      <c r="T7" s="2078"/>
      <c r="U7" s="2078"/>
      <c r="V7" s="2078"/>
      <c r="W7" s="2099"/>
      <c r="X7" s="2099"/>
      <c r="Y7" s="2099"/>
      <c r="Z7" s="2099"/>
      <c r="AA7" s="2099"/>
      <c r="AB7" s="2099"/>
      <c r="AC7" s="2099"/>
      <c r="AD7" s="2099"/>
      <c r="AE7" s="2099"/>
      <c r="AF7" s="2099"/>
      <c r="AG7" s="2099"/>
      <c r="AH7" s="2099"/>
    </row>
    <row r="8" spans="1:34" ht="15.75">
      <c r="A8" s="177"/>
      <c r="B8" s="2089"/>
      <c r="C8" s="2090"/>
      <c r="D8" s="2091"/>
      <c r="E8" s="129"/>
      <c r="F8" s="178"/>
      <c r="G8" s="194"/>
      <c r="H8" s="2092"/>
      <c r="I8" s="2093"/>
      <c r="J8" s="2094"/>
      <c r="K8" s="195"/>
      <c r="L8" s="195"/>
      <c r="M8" s="130"/>
      <c r="N8" s="2095"/>
      <c r="O8" s="2096"/>
      <c r="P8" s="2097"/>
      <c r="Q8" s="130"/>
      <c r="R8" s="131"/>
      <c r="S8" s="2079"/>
      <c r="T8" s="2079"/>
      <c r="U8" s="2079"/>
      <c r="V8" s="2079"/>
      <c r="W8" s="2100"/>
      <c r="X8" s="2100"/>
      <c r="Y8" s="2100"/>
      <c r="Z8" s="2100"/>
      <c r="AA8" s="2100"/>
      <c r="AB8" s="2100"/>
      <c r="AC8" s="2100"/>
      <c r="AD8" s="2100"/>
      <c r="AE8" s="2100"/>
      <c r="AF8" s="2100"/>
      <c r="AG8" s="2100"/>
      <c r="AH8" s="2100"/>
    </row>
    <row r="9" spans="1:34">
      <c r="A9" s="185" t="s">
        <v>357</v>
      </c>
      <c r="B9" s="185" t="s">
        <v>168</v>
      </c>
      <c r="C9" s="188">
        <v>308</v>
      </c>
      <c r="D9" s="186" t="s">
        <v>169</v>
      </c>
      <c r="E9" s="187">
        <v>44979</v>
      </c>
      <c r="F9" s="186">
        <f>E9+1</f>
        <v>44980</v>
      </c>
      <c r="G9" s="139"/>
      <c r="H9" s="137"/>
      <c r="I9" s="138"/>
      <c r="J9" s="139"/>
      <c r="K9" s="139"/>
      <c r="L9" s="139"/>
      <c r="M9" s="163" t="s">
        <v>952</v>
      </c>
      <c r="N9" s="189" t="s">
        <v>168</v>
      </c>
      <c r="O9" s="200">
        <v>309</v>
      </c>
      <c r="P9" s="189" t="s">
        <v>169</v>
      </c>
      <c r="Q9" s="184">
        <v>44986</v>
      </c>
      <c r="R9" s="183">
        <f t="shared" ref="R9:R44" si="0">Q9+1</f>
        <v>44987</v>
      </c>
      <c r="S9" s="2101" t="s">
        <v>953</v>
      </c>
      <c r="T9" s="2103">
        <v>44990</v>
      </c>
      <c r="U9" s="2103">
        <f>T9+1</f>
        <v>44991</v>
      </c>
      <c r="V9" s="2106">
        <f>U9+10</f>
        <v>45001</v>
      </c>
      <c r="W9" s="2109">
        <f>V9+12</f>
        <v>45013</v>
      </c>
      <c r="X9" s="2109">
        <f>V9+24</f>
        <v>45025</v>
      </c>
      <c r="Y9" s="2109">
        <f>V9+2+8</f>
        <v>45011</v>
      </c>
      <c r="Z9" s="2109">
        <f>V9+28</f>
        <v>45029</v>
      </c>
      <c r="AA9" s="2109">
        <f>V9+22</f>
        <v>45023</v>
      </c>
      <c r="AB9" s="2118">
        <f>AA9+12</f>
        <v>45035</v>
      </c>
      <c r="AC9" s="2118">
        <f>AA9+24</f>
        <v>45047</v>
      </c>
      <c r="AD9" s="2118">
        <f>U9+21</f>
        <v>45012</v>
      </c>
      <c r="AE9" s="2118">
        <f>AD9+5</f>
        <v>45017</v>
      </c>
      <c r="AF9" s="2118">
        <f>AD9+2</f>
        <v>45014</v>
      </c>
      <c r="AG9" s="2109">
        <f>Y9+10</f>
        <v>45021</v>
      </c>
      <c r="AH9" s="2109">
        <f>Y9+14</f>
        <v>45025</v>
      </c>
    </row>
    <row r="10" spans="1:34">
      <c r="A10" s="171" t="s">
        <v>512</v>
      </c>
      <c r="B10" s="172" t="s">
        <v>954</v>
      </c>
      <c r="C10" s="173">
        <v>301</v>
      </c>
      <c r="D10" s="174" t="s">
        <v>169</v>
      </c>
      <c r="E10" s="174">
        <v>44929</v>
      </c>
      <c r="F10" s="174">
        <f>SUM(E10,1)</f>
        <v>44930</v>
      </c>
      <c r="G10" s="148"/>
      <c r="H10" s="146"/>
      <c r="I10" s="147"/>
      <c r="J10" s="148"/>
      <c r="K10" s="148"/>
      <c r="L10" s="148"/>
      <c r="M10" s="207" t="s">
        <v>955</v>
      </c>
      <c r="N10" s="142" t="s">
        <v>503</v>
      </c>
      <c r="O10" s="181">
        <v>309</v>
      </c>
      <c r="P10" s="143" t="s">
        <v>179</v>
      </c>
      <c r="Q10" s="142">
        <v>44985</v>
      </c>
      <c r="R10" s="144">
        <f t="shared" si="0"/>
        <v>44986</v>
      </c>
      <c r="S10" s="2102"/>
      <c r="T10" s="2104"/>
      <c r="U10" s="2104"/>
      <c r="V10" s="2107"/>
      <c r="W10" s="2110"/>
      <c r="X10" s="2110"/>
      <c r="Y10" s="2110"/>
      <c r="Z10" s="2110"/>
      <c r="AA10" s="2110"/>
      <c r="AB10" s="2119"/>
      <c r="AC10" s="2119"/>
      <c r="AD10" s="2119"/>
      <c r="AE10" s="2119"/>
      <c r="AF10" s="2119"/>
      <c r="AG10" s="2110"/>
      <c r="AH10" s="2110"/>
    </row>
    <row r="11" spans="1:34">
      <c r="A11" s="132" t="s">
        <v>956</v>
      </c>
      <c r="B11" s="133" t="s">
        <v>182</v>
      </c>
      <c r="C11" s="134">
        <v>309</v>
      </c>
      <c r="D11" s="135" t="s">
        <v>169</v>
      </c>
      <c r="E11" s="132">
        <v>44985</v>
      </c>
      <c r="F11" s="135">
        <f>E11+1</f>
        <v>44986</v>
      </c>
      <c r="G11" s="157" t="s">
        <v>957</v>
      </c>
      <c r="H11" s="158" t="s">
        <v>184</v>
      </c>
      <c r="I11" s="155">
        <v>309</v>
      </c>
      <c r="J11" s="156" t="s">
        <v>169</v>
      </c>
      <c r="K11" s="154">
        <v>44983</v>
      </c>
      <c r="L11" s="154">
        <f>SUM(K11,1)</f>
        <v>44984</v>
      </c>
      <c r="M11" s="151" t="s">
        <v>958</v>
      </c>
      <c r="N11" s="208" t="s">
        <v>178</v>
      </c>
      <c r="O11" s="209">
        <v>308</v>
      </c>
      <c r="P11" s="210" t="s">
        <v>179</v>
      </c>
      <c r="Q11" s="208">
        <v>44987</v>
      </c>
      <c r="R11" s="211">
        <f t="shared" si="0"/>
        <v>44988</v>
      </c>
      <c r="S11" s="2102"/>
      <c r="T11" s="2105"/>
      <c r="U11" s="2105"/>
      <c r="V11" s="2108"/>
      <c r="W11" s="2111"/>
      <c r="X11" s="2111"/>
      <c r="Y11" s="2111"/>
      <c r="Z11" s="2111"/>
      <c r="AA11" s="2111"/>
      <c r="AB11" s="2120"/>
      <c r="AC11" s="2120"/>
      <c r="AD11" s="2120"/>
      <c r="AE11" s="2120"/>
      <c r="AF11" s="2120"/>
      <c r="AG11" s="2111"/>
      <c r="AH11" s="2111"/>
    </row>
    <row r="12" spans="1:34" ht="18" customHeight="1">
      <c r="A12" s="144" t="s">
        <v>435</v>
      </c>
      <c r="B12" s="146" t="s">
        <v>498</v>
      </c>
      <c r="C12" s="160">
        <v>309</v>
      </c>
      <c r="D12" s="143" t="s">
        <v>356</v>
      </c>
      <c r="E12" s="161">
        <v>44986</v>
      </c>
      <c r="F12" s="162">
        <f>SUM(E12,1)</f>
        <v>44987</v>
      </c>
      <c r="G12" s="140"/>
      <c r="H12" s="141"/>
      <c r="I12" s="159"/>
      <c r="J12" s="139"/>
      <c r="K12" s="139"/>
      <c r="L12" s="139"/>
      <c r="M12" s="183" t="s">
        <v>959</v>
      </c>
      <c r="N12" s="212" t="s">
        <v>168</v>
      </c>
      <c r="O12" s="213">
        <v>310</v>
      </c>
      <c r="P12" s="212" t="s">
        <v>169</v>
      </c>
      <c r="Q12" s="214">
        <f>Q9+7</f>
        <v>44993</v>
      </c>
      <c r="R12" s="215">
        <f t="shared" si="0"/>
        <v>44994</v>
      </c>
      <c r="S12" s="231"/>
      <c r="T12" s="2112">
        <f>T9+7</f>
        <v>44997</v>
      </c>
      <c r="U12" s="2115">
        <f>T12+1</f>
        <v>44998</v>
      </c>
      <c r="V12" s="2106">
        <f>U12+10</f>
        <v>45008</v>
      </c>
      <c r="W12" s="2109">
        <f>V12+12</f>
        <v>45020</v>
      </c>
      <c r="X12" s="2109">
        <f>V12+24</f>
        <v>45032</v>
      </c>
      <c r="Y12" s="2109">
        <f>V12+2+8</f>
        <v>45018</v>
      </c>
      <c r="Z12" s="2109">
        <f>V12+28</f>
        <v>45036</v>
      </c>
      <c r="AA12" s="2109">
        <f>V12+22</f>
        <v>45030</v>
      </c>
      <c r="AB12" s="2118">
        <f>AA12+12</f>
        <v>45042</v>
      </c>
      <c r="AC12" s="2118">
        <f>AA12+24</f>
        <v>45054</v>
      </c>
      <c r="AD12" s="2118">
        <f>U12+21</f>
        <v>45019</v>
      </c>
      <c r="AE12" s="2118">
        <f>AD12+5</f>
        <v>45024</v>
      </c>
      <c r="AF12" s="2118">
        <f>AD12+2</f>
        <v>45021</v>
      </c>
      <c r="AG12" s="2109">
        <f>Y12+10</f>
        <v>45028</v>
      </c>
      <c r="AH12" s="2109">
        <f>Y12+14</f>
        <v>45032</v>
      </c>
    </row>
    <row r="13" spans="1:34" ht="18" customHeight="1">
      <c r="A13" s="151" t="s">
        <v>514</v>
      </c>
      <c r="B13" s="152" t="s">
        <v>168</v>
      </c>
      <c r="C13" s="153">
        <v>309</v>
      </c>
      <c r="D13" s="154" t="s">
        <v>169</v>
      </c>
      <c r="E13" s="154">
        <v>44988</v>
      </c>
      <c r="F13" s="154">
        <f>SUM(E13,1)</f>
        <v>44989</v>
      </c>
      <c r="G13" s="149"/>
      <c r="H13" s="150"/>
      <c r="I13" s="160"/>
      <c r="J13" s="148"/>
      <c r="K13" s="148"/>
      <c r="L13" s="148"/>
      <c r="M13" s="144" t="s">
        <v>960</v>
      </c>
      <c r="N13" s="180" t="s">
        <v>503</v>
      </c>
      <c r="O13" s="181">
        <f>O10+1</f>
        <v>310</v>
      </c>
      <c r="P13" s="180" t="s">
        <v>179</v>
      </c>
      <c r="Q13" s="142">
        <f>Q10+7</f>
        <v>44992</v>
      </c>
      <c r="R13" s="144">
        <f t="shared" si="0"/>
        <v>44993</v>
      </c>
      <c r="S13" s="227" t="s">
        <v>961</v>
      </c>
      <c r="T13" s="2113"/>
      <c r="U13" s="2116"/>
      <c r="V13" s="2107"/>
      <c r="W13" s="2110"/>
      <c r="X13" s="2110"/>
      <c r="Y13" s="2110"/>
      <c r="Z13" s="2110"/>
      <c r="AA13" s="2110"/>
      <c r="AB13" s="2119"/>
      <c r="AC13" s="2119"/>
      <c r="AD13" s="2119"/>
      <c r="AE13" s="2119"/>
      <c r="AF13" s="2119"/>
      <c r="AG13" s="2110"/>
      <c r="AH13" s="2110"/>
    </row>
    <row r="14" spans="1:34">
      <c r="A14" s="132" t="s">
        <v>196</v>
      </c>
      <c r="B14" s="133" t="s">
        <v>182</v>
      </c>
      <c r="C14" s="134">
        <v>310</v>
      </c>
      <c r="D14" s="135" t="s">
        <v>169</v>
      </c>
      <c r="E14" s="132">
        <v>44992</v>
      </c>
      <c r="F14" s="135">
        <f>E14+1</f>
        <v>44993</v>
      </c>
      <c r="G14" s="157" t="s">
        <v>224</v>
      </c>
      <c r="H14" s="158" t="s">
        <v>184</v>
      </c>
      <c r="I14" s="155">
        <f>SUM(I11,1)</f>
        <v>310</v>
      </c>
      <c r="J14" s="156" t="s">
        <v>169</v>
      </c>
      <c r="K14" s="154">
        <f>SUM(K11,7)</f>
        <v>44990</v>
      </c>
      <c r="L14" s="154">
        <f>SUM(K14,1)</f>
        <v>44991</v>
      </c>
      <c r="M14" s="151" t="s">
        <v>962</v>
      </c>
      <c r="N14" s="152" t="s">
        <v>178</v>
      </c>
      <c r="O14" s="153">
        <v>309</v>
      </c>
      <c r="P14" s="156" t="s">
        <v>179</v>
      </c>
      <c r="Q14" s="152">
        <v>44994</v>
      </c>
      <c r="R14" s="202">
        <f t="shared" si="0"/>
        <v>44995</v>
      </c>
      <c r="S14" s="227" t="s">
        <v>149</v>
      </c>
      <c r="T14" s="2114"/>
      <c r="U14" s="2117"/>
      <c r="V14" s="2108"/>
      <c r="W14" s="2111"/>
      <c r="X14" s="2111"/>
      <c r="Y14" s="2111"/>
      <c r="Z14" s="2111"/>
      <c r="AA14" s="2111"/>
      <c r="AB14" s="2120"/>
      <c r="AC14" s="2120"/>
      <c r="AD14" s="2120"/>
      <c r="AE14" s="2120"/>
      <c r="AF14" s="2120"/>
      <c r="AG14" s="2111"/>
      <c r="AH14" s="2111"/>
    </row>
    <row r="15" spans="1:34" ht="17.25" customHeight="1">
      <c r="A15" s="144" t="s">
        <v>509</v>
      </c>
      <c r="B15" s="146" t="s">
        <v>498</v>
      </c>
      <c r="C15" s="160">
        <v>310</v>
      </c>
      <c r="D15" s="143" t="s">
        <v>356</v>
      </c>
      <c r="E15" s="144">
        <v>44994</v>
      </c>
      <c r="F15" s="143">
        <f>SUM(E15,1)</f>
        <v>44995</v>
      </c>
      <c r="G15" s="140"/>
      <c r="H15" s="141"/>
      <c r="I15" s="138"/>
      <c r="J15" s="139"/>
      <c r="K15" s="139"/>
      <c r="L15" s="139"/>
      <c r="M15" s="183" t="s">
        <v>963</v>
      </c>
      <c r="N15" s="189" t="s">
        <v>184</v>
      </c>
      <c r="O15" s="159">
        <f t="shared" ref="O15:O44" si="1">O12+1</f>
        <v>311</v>
      </c>
      <c r="P15" s="189" t="s">
        <v>169</v>
      </c>
      <c r="Q15" s="184">
        <f t="shared" ref="Q15:Q44" si="2">Q12+7</f>
        <v>45000</v>
      </c>
      <c r="R15" s="183">
        <f t="shared" si="0"/>
        <v>45001</v>
      </c>
      <c r="S15" s="179"/>
      <c r="T15" s="2124">
        <f>T12+7</f>
        <v>45004</v>
      </c>
      <c r="U15" s="2127">
        <f>T15+1</f>
        <v>45005</v>
      </c>
      <c r="V15" s="2106">
        <f>U15+10</f>
        <v>45015</v>
      </c>
      <c r="W15" s="2106">
        <f>V15+12</f>
        <v>45027</v>
      </c>
      <c r="X15" s="2106">
        <f>V15+24</f>
        <v>45039</v>
      </c>
      <c r="Y15" s="2106">
        <f>V15+2+8</f>
        <v>45025</v>
      </c>
      <c r="Z15" s="2106">
        <f>V15+28</f>
        <v>45043</v>
      </c>
      <c r="AA15" s="2106">
        <f>V15+22</f>
        <v>45037</v>
      </c>
      <c r="AB15" s="2109">
        <f>AA15+12</f>
        <v>45049</v>
      </c>
      <c r="AC15" s="2109">
        <f>AA15+24</f>
        <v>45061</v>
      </c>
      <c r="AD15" s="2118">
        <f>U15+21</f>
        <v>45026</v>
      </c>
      <c r="AE15" s="2118">
        <f>AD15+5</f>
        <v>45031</v>
      </c>
      <c r="AF15" s="2118">
        <f>AD15+2</f>
        <v>45028</v>
      </c>
      <c r="AG15" s="2109">
        <f>Y15+10</f>
        <v>45035</v>
      </c>
      <c r="AH15" s="2109">
        <f>Y15+14</f>
        <v>45039</v>
      </c>
    </row>
    <row r="16" spans="1:34">
      <c r="A16" s="163" t="s">
        <v>589</v>
      </c>
      <c r="B16" s="152" t="s">
        <v>168</v>
      </c>
      <c r="C16" s="153">
        <v>310</v>
      </c>
      <c r="D16" s="154" t="s">
        <v>169</v>
      </c>
      <c r="E16" s="154">
        <v>44995</v>
      </c>
      <c r="F16" s="154">
        <f>SUM(E16,1)</f>
        <v>44996</v>
      </c>
      <c r="G16" s="149"/>
      <c r="H16" s="150"/>
      <c r="I16" s="147"/>
      <c r="J16" s="148"/>
      <c r="K16" s="148"/>
      <c r="L16" s="148"/>
      <c r="M16" s="145" t="s">
        <v>955</v>
      </c>
      <c r="N16" s="180" t="s">
        <v>503</v>
      </c>
      <c r="O16" s="181">
        <f t="shared" si="1"/>
        <v>311</v>
      </c>
      <c r="P16" s="180" t="s">
        <v>179</v>
      </c>
      <c r="Q16" s="142">
        <f t="shared" si="2"/>
        <v>44999</v>
      </c>
      <c r="R16" s="144">
        <f t="shared" si="0"/>
        <v>45000</v>
      </c>
      <c r="S16" s="225" t="s">
        <v>964</v>
      </c>
      <c r="T16" s="2125"/>
      <c r="U16" s="2128"/>
      <c r="V16" s="2107"/>
      <c r="W16" s="2107"/>
      <c r="X16" s="2107"/>
      <c r="Y16" s="2107"/>
      <c r="Z16" s="2107"/>
      <c r="AA16" s="2107"/>
      <c r="AB16" s="2110"/>
      <c r="AC16" s="2110"/>
      <c r="AD16" s="2119"/>
      <c r="AE16" s="2119"/>
      <c r="AF16" s="2119"/>
      <c r="AG16" s="2110"/>
      <c r="AH16" s="2110"/>
    </row>
    <row r="17" spans="1:34">
      <c r="A17" s="132" t="s">
        <v>504</v>
      </c>
      <c r="B17" s="133" t="s">
        <v>182</v>
      </c>
      <c r="C17" s="134">
        <v>311</v>
      </c>
      <c r="D17" s="135" t="s">
        <v>169</v>
      </c>
      <c r="E17" s="132">
        <v>44999</v>
      </c>
      <c r="F17" s="135">
        <f>E17+1</f>
        <v>45000</v>
      </c>
      <c r="G17" s="164" t="s">
        <v>965</v>
      </c>
      <c r="H17" s="158" t="s">
        <v>184</v>
      </c>
      <c r="I17" s="155">
        <f>SUM(I14,1)</f>
        <v>311</v>
      </c>
      <c r="J17" s="156" t="s">
        <v>169</v>
      </c>
      <c r="K17" s="154">
        <f>SUM(K14,7)</f>
        <v>44997</v>
      </c>
      <c r="L17" s="154">
        <f>SUM(K17,1)</f>
        <v>44998</v>
      </c>
      <c r="M17" s="151" t="s">
        <v>966</v>
      </c>
      <c r="N17" s="152" t="s">
        <v>178</v>
      </c>
      <c r="O17" s="153">
        <f t="shared" si="1"/>
        <v>310</v>
      </c>
      <c r="P17" s="156" t="s">
        <v>179</v>
      </c>
      <c r="Q17" s="152">
        <f t="shared" si="2"/>
        <v>45001</v>
      </c>
      <c r="R17" s="202">
        <f t="shared" si="0"/>
        <v>45002</v>
      </c>
      <c r="S17" s="226" t="s">
        <v>149</v>
      </c>
      <c r="T17" s="2126"/>
      <c r="U17" s="2129"/>
      <c r="V17" s="2108"/>
      <c r="W17" s="2108"/>
      <c r="X17" s="2108"/>
      <c r="Y17" s="2108"/>
      <c r="Z17" s="2108"/>
      <c r="AA17" s="2108"/>
      <c r="AB17" s="2111"/>
      <c r="AC17" s="2111"/>
      <c r="AD17" s="2120"/>
      <c r="AE17" s="2120"/>
      <c r="AF17" s="2120"/>
      <c r="AG17" s="2111"/>
      <c r="AH17" s="2111"/>
    </row>
    <row r="18" spans="1:34">
      <c r="A18" s="144" t="s">
        <v>967</v>
      </c>
      <c r="B18" s="146" t="s">
        <v>498</v>
      </c>
      <c r="C18" s="160">
        <f>SUM(C15,1)</f>
        <v>311</v>
      </c>
      <c r="D18" s="143" t="s">
        <v>356</v>
      </c>
      <c r="E18" s="144">
        <v>45000</v>
      </c>
      <c r="F18" s="143">
        <f>SUM(E18,1)</f>
        <v>45001</v>
      </c>
      <c r="G18" s="140"/>
      <c r="H18" s="141"/>
      <c r="I18" s="159"/>
      <c r="J18" s="139"/>
      <c r="K18" s="139"/>
      <c r="L18" s="139"/>
      <c r="M18" s="183" t="s">
        <v>968</v>
      </c>
      <c r="N18" s="189" t="s">
        <v>184</v>
      </c>
      <c r="O18" s="159">
        <f t="shared" si="1"/>
        <v>312</v>
      </c>
      <c r="P18" s="141" t="s">
        <v>169</v>
      </c>
      <c r="Q18" s="184">
        <f t="shared" si="2"/>
        <v>45007</v>
      </c>
      <c r="R18" s="183">
        <f t="shared" si="0"/>
        <v>45008</v>
      </c>
      <c r="S18" s="230"/>
      <c r="T18" s="2121">
        <f>T15+7</f>
        <v>45011</v>
      </c>
      <c r="U18" s="2121">
        <f>T18+1</f>
        <v>45012</v>
      </c>
      <c r="V18" s="2118">
        <f>U18+10</f>
        <v>45022</v>
      </c>
      <c r="W18" s="2118">
        <f>V18+12</f>
        <v>45034</v>
      </c>
      <c r="X18" s="2118">
        <f>V18+24</f>
        <v>45046</v>
      </c>
      <c r="Y18" s="2118">
        <f>V18+2+8</f>
        <v>45032</v>
      </c>
      <c r="Z18" s="2118">
        <f>V18+28</f>
        <v>45050</v>
      </c>
      <c r="AA18" s="2118">
        <f>V18+22</f>
        <v>45044</v>
      </c>
      <c r="AB18" s="2118">
        <f>AA18+12</f>
        <v>45056</v>
      </c>
      <c r="AC18" s="2118">
        <f>AA18+24</f>
        <v>45068</v>
      </c>
      <c r="AD18" s="2118">
        <f>U18+21</f>
        <v>45033</v>
      </c>
      <c r="AE18" s="2118">
        <f>AD18+5</f>
        <v>45038</v>
      </c>
      <c r="AF18" s="2118">
        <f>AD18+2</f>
        <v>45035</v>
      </c>
      <c r="AG18" s="2118">
        <f>Y18+10</f>
        <v>45042</v>
      </c>
      <c r="AH18" s="2118">
        <f>Y18+14</f>
        <v>45046</v>
      </c>
    </row>
    <row r="19" spans="1:34">
      <c r="A19" s="151" t="s">
        <v>506</v>
      </c>
      <c r="B19" s="152" t="s">
        <v>168</v>
      </c>
      <c r="C19" s="153">
        <v>311</v>
      </c>
      <c r="D19" s="154" t="s">
        <v>169</v>
      </c>
      <c r="E19" s="154">
        <v>45002</v>
      </c>
      <c r="F19" s="154">
        <f>SUM(E19,1)</f>
        <v>45003</v>
      </c>
      <c r="G19" s="149"/>
      <c r="H19" s="150"/>
      <c r="I19" s="160"/>
      <c r="J19" s="148"/>
      <c r="K19" s="148"/>
      <c r="L19" s="148"/>
      <c r="M19" s="144" t="s">
        <v>955</v>
      </c>
      <c r="N19" s="180" t="s">
        <v>503</v>
      </c>
      <c r="O19" s="181">
        <f t="shared" si="1"/>
        <v>312</v>
      </c>
      <c r="P19" s="180" t="s">
        <v>179</v>
      </c>
      <c r="Q19" s="142">
        <f t="shared" si="2"/>
        <v>45006</v>
      </c>
      <c r="R19" s="144">
        <f t="shared" si="0"/>
        <v>45007</v>
      </c>
      <c r="S19" s="230" t="s">
        <v>969</v>
      </c>
      <c r="T19" s="2122"/>
      <c r="U19" s="2122"/>
      <c r="V19" s="2119"/>
      <c r="W19" s="2119"/>
      <c r="X19" s="2119"/>
      <c r="Y19" s="2119"/>
      <c r="Z19" s="2119"/>
      <c r="AA19" s="2119"/>
      <c r="AB19" s="2119"/>
      <c r="AC19" s="2119"/>
      <c r="AD19" s="2119"/>
      <c r="AE19" s="2119"/>
      <c r="AF19" s="2119"/>
      <c r="AG19" s="2119"/>
      <c r="AH19" s="2119"/>
    </row>
    <row r="20" spans="1:34">
      <c r="A20" s="132" t="s">
        <v>934</v>
      </c>
      <c r="B20" s="133" t="s">
        <v>182</v>
      </c>
      <c r="C20" s="134">
        <v>312</v>
      </c>
      <c r="D20" s="135" t="s">
        <v>169</v>
      </c>
      <c r="E20" s="132">
        <v>45006</v>
      </c>
      <c r="F20" s="135">
        <f>E20+1</f>
        <v>45007</v>
      </c>
      <c r="G20" s="157" t="s">
        <v>628</v>
      </c>
      <c r="H20" s="158" t="s">
        <v>184</v>
      </c>
      <c r="I20" s="155">
        <f>SUM(I17,1)</f>
        <v>312</v>
      </c>
      <c r="J20" s="156" t="s">
        <v>169</v>
      </c>
      <c r="K20" s="154">
        <f>SUM(K17,7)</f>
        <v>45004</v>
      </c>
      <c r="L20" s="154">
        <f>SUM(K20,1)</f>
        <v>45005</v>
      </c>
      <c r="M20" s="151" t="s">
        <v>970</v>
      </c>
      <c r="N20" s="201" t="s">
        <v>178</v>
      </c>
      <c r="O20" s="203">
        <f t="shared" si="1"/>
        <v>311</v>
      </c>
      <c r="P20" s="154" t="s">
        <v>179</v>
      </c>
      <c r="Q20" s="201">
        <f t="shared" si="2"/>
        <v>45008</v>
      </c>
      <c r="R20" s="202">
        <f t="shared" si="0"/>
        <v>45009</v>
      </c>
      <c r="S20" s="230" t="s">
        <v>149</v>
      </c>
      <c r="T20" s="2123"/>
      <c r="U20" s="2123"/>
      <c r="V20" s="2120"/>
      <c r="W20" s="2120"/>
      <c r="X20" s="2120"/>
      <c r="Y20" s="2120"/>
      <c r="Z20" s="2120"/>
      <c r="AA20" s="2120"/>
      <c r="AB20" s="2120"/>
      <c r="AC20" s="2120"/>
      <c r="AD20" s="2120"/>
      <c r="AE20" s="2120"/>
      <c r="AF20" s="2120"/>
      <c r="AG20" s="2120"/>
      <c r="AH20" s="2120"/>
    </row>
    <row r="21" spans="1:34" ht="18" customHeight="1">
      <c r="A21" s="144" t="s">
        <v>971</v>
      </c>
      <c r="B21" s="146" t="s">
        <v>498</v>
      </c>
      <c r="C21" s="160">
        <f>SUM(C18,1)</f>
        <v>312</v>
      </c>
      <c r="D21" s="143" t="s">
        <v>356</v>
      </c>
      <c r="E21" s="144">
        <f>SUM(E18,7)</f>
        <v>45007</v>
      </c>
      <c r="F21" s="143">
        <f>SUM(E21,1)</f>
        <v>45008</v>
      </c>
      <c r="G21" s="140"/>
      <c r="H21" s="141"/>
      <c r="I21" s="159"/>
      <c r="J21" s="139"/>
      <c r="K21" s="139"/>
      <c r="L21" s="139"/>
      <c r="M21" s="183" t="s">
        <v>972</v>
      </c>
      <c r="N21" s="189" t="s">
        <v>184</v>
      </c>
      <c r="O21" s="159">
        <f t="shared" si="1"/>
        <v>313</v>
      </c>
      <c r="P21" s="141" t="s">
        <v>169</v>
      </c>
      <c r="Q21" s="137">
        <f t="shared" si="2"/>
        <v>45014</v>
      </c>
      <c r="R21" s="136">
        <f t="shared" si="0"/>
        <v>45015</v>
      </c>
      <c r="S21" s="231"/>
      <c r="T21" s="2130">
        <f>T18+7</f>
        <v>45018</v>
      </c>
      <c r="U21" s="2133">
        <f>T21+1</f>
        <v>45019</v>
      </c>
      <c r="V21" s="2136">
        <f>U21+10</f>
        <v>45029</v>
      </c>
      <c r="W21" s="2106">
        <f>V21+12</f>
        <v>45041</v>
      </c>
      <c r="X21" s="2106">
        <f>V21+24</f>
        <v>45053</v>
      </c>
      <c r="Y21" s="2106">
        <f>V21+2+8</f>
        <v>45039</v>
      </c>
      <c r="Z21" s="2106">
        <f>V21+28</f>
        <v>45057</v>
      </c>
      <c r="AA21" s="2106">
        <f>V21+22</f>
        <v>45051</v>
      </c>
      <c r="AB21" s="2109">
        <f>AA21+12</f>
        <v>45063</v>
      </c>
      <c r="AC21" s="2109">
        <f>AA21+24</f>
        <v>45075</v>
      </c>
      <c r="AD21" s="2118">
        <f>U21+21</f>
        <v>45040</v>
      </c>
      <c r="AE21" s="2118">
        <f>AD21+5</f>
        <v>45045</v>
      </c>
      <c r="AF21" s="2118">
        <f>AD21+2</f>
        <v>45042</v>
      </c>
      <c r="AG21" s="2109">
        <f>Y21+10</f>
        <v>45049</v>
      </c>
      <c r="AH21" s="2109">
        <f>Y21+14</f>
        <v>45053</v>
      </c>
    </row>
    <row r="22" spans="1:34">
      <c r="A22" s="151" t="s">
        <v>357</v>
      </c>
      <c r="B22" s="152" t="s">
        <v>168</v>
      </c>
      <c r="C22" s="153">
        <f>SUM(C19,1)</f>
        <v>312</v>
      </c>
      <c r="D22" s="154" t="s">
        <v>169</v>
      </c>
      <c r="E22" s="154">
        <v>45009</v>
      </c>
      <c r="F22" s="154">
        <f>SUM(E22,1)</f>
        <v>45010</v>
      </c>
      <c r="G22" s="149"/>
      <c r="H22" s="150"/>
      <c r="I22" s="160"/>
      <c r="J22" s="148"/>
      <c r="K22" s="148"/>
      <c r="L22" s="148"/>
      <c r="M22" s="144" t="s">
        <v>960</v>
      </c>
      <c r="N22" s="150" t="s">
        <v>503</v>
      </c>
      <c r="O22" s="160">
        <f t="shared" si="1"/>
        <v>313</v>
      </c>
      <c r="P22" s="150" t="s">
        <v>179</v>
      </c>
      <c r="Q22" s="146">
        <f t="shared" si="2"/>
        <v>45013</v>
      </c>
      <c r="R22" s="145">
        <f t="shared" si="0"/>
        <v>45014</v>
      </c>
      <c r="S22" s="229" t="s">
        <v>973</v>
      </c>
      <c r="T22" s="2131"/>
      <c r="U22" s="2134"/>
      <c r="V22" s="2137"/>
      <c r="W22" s="2107"/>
      <c r="X22" s="2107"/>
      <c r="Y22" s="2107"/>
      <c r="Z22" s="2107"/>
      <c r="AA22" s="2107"/>
      <c r="AB22" s="2110"/>
      <c r="AC22" s="2110"/>
      <c r="AD22" s="2119"/>
      <c r="AE22" s="2119"/>
      <c r="AF22" s="2119"/>
      <c r="AG22" s="2110"/>
      <c r="AH22" s="2110"/>
    </row>
    <row r="23" spans="1:34">
      <c r="A23" s="132" t="s">
        <v>956</v>
      </c>
      <c r="B23" s="133" t="s">
        <v>182</v>
      </c>
      <c r="C23" s="134">
        <v>313</v>
      </c>
      <c r="D23" s="135" t="s">
        <v>169</v>
      </c>
      <c r="E23" s="132">
        <v>45013</v>
      </c>
      <c r="F23" s="135">
        <f>E23+1</f>
        <v>45014</v>
      </c>
      <c r="G23" s="157" t="s">
        <v>207</v>
      </c>
      <c r="H23" s="158" t="s">
        <v>184</v>
      </c>
      <c r="I23" s="155">
        <f>SUM(I20,1)</f>
        <v>313</v>
      </c>
      <c r="J23" s="156" t="s">
        <v>169</v>
      </c>
      <c r="K23" s="154">
        <f>SUM(K20,7)</f>
        <v>45011</v>
      </c>
      <c r="L23" s="154">
        <f>SUM(K23,1)</f>
        <v>45012</v>
      </c>
      <c r="M23" s="151" t="s">
        <v>974</v>
      </c>
      <c r="N23" s="201" t="s">
        <v>178</v>
      </c>
      <c r="O23" s="204">
        <f t="shared" si="1"/>
        <v>312</v>
      </c>
      <c r="P23" s="154" t="s">
        <v>179</v>
      </c>
      <c r="Q23" s="201">
        <f t="shared" si="2"/>
        <v>45015</v>
      </c>
      <c r="R23" s="202">
        <f t="shared" si="0"/>
        <v>45016</v>
      </c>
      <c r="S23" s="206" t="s">
        <v>149</v>
      </c>
      <c r="T23" s="2132"/>
      <c r="U23" s="2135"/>
      <c r="V23" s="2138"/>
      <c r="W23" s="2108"/>
      <c r="X23" s="2108"/>
      <c r="Y23" s="2108"/>
      <c r="Z23" s="2108"/>
      <c r="AA23" s="2108"/>
      <c r="AB23" s="2111"/>
      <c r="AC23" s="2111"/>
      <c r="AD23" s="2120"/>
      <c r="AE23" s="2120"/>
      <c r="AF23" s="2120"/>
      <c r="AG23" s="2111"/>
      <c r="AH23" s="2111"/>
    </row>
    <row r="24" spans="1:34" ht="15.75" customHeight="1">
      <c r="A24" s="144" t="s">
        <v>358</v>
      </c>
      <c r="B24" s="146" t="s">
        <v>498</v>
      </c>
      <c r="C24" s="160">
        <f>SUM(C21,1)</f>
        <v>313</v>
      </c>
      <c r="D24" s="143" t="s">
        <v>356</v>
      </c>
      <c r="E24" s="144">
        <f>SUM(E21,7)</f>
        <v>45014</v>
      </c>
      <c r="F24" s="143">
        <f>SUM(E24,1)</f>
        <v>45015</v>
      </c>
      <c r="G24" s="140"/>
      <c r="H24" s="141"/>
      <c r="I24" s="138"/>
      <c r="J24" s="139"/>
      <c r="K24" s="139"/>
      <c r="L24" s="139"/>
      <c r="M24" s="183" t="s">
        <v>975</v>
      </c>
      <c r="N24" s="189" t="s">
        <v>184</v>
      </c>
      <c r="O24" s="159">
        <f t="shared" si="1"/>
        <v>314</v>
      </c>
      <c r="P24" s="139" t="s">
        <v>169</v>
      </c>
      <c r="Q24" s="137">
        <f t="shared" si="2"/>
        <v>45021</v>
      </c>
      <c r="R24" s="136">
        <f t="shared" si="0"/>
        <v>45022</v>
      </c>
      <c r="S24" s="231"/>
      <c r="T24" s="2139">
        <f>T21+7</f>
        <v>45025</v>
      </c>
      <c r="U24" s="2121">
        <f>T24+1</f>
        <v>45026</v>
      </c>
      <c r="V24" s="2142">
        <f>U24+10</f>
        <v>45036</v>
      </c>
      <c r="W24" s="2118">
        <f>V24+12</f>
        <v>45048</v>
      </c>
      <c r="X24" s="2118">
        <f>V24+24</f>
        <v>45060</v>
      </c>
      <c r="Y24" s="2118">
        <f>V24+2+8</f>
        <v>45046</v>
      </c>
      <c r="Z24" s="2118">
        <f>V24+28</f>
        <v>45064</v>
      </c>
      <c r="AA24" s="2118">
        <f>V24+22</f>
        <v>45058</v>
      </c>
      <c r="AB24" s="2118">
        <f>AA24+12</f>
        <v>45070</v>
      </c>
      <c r="AC24" s="2118">
        <f>AA24+24</f>
        <v>45082</v>
      </c>
      <c r="AD24" s="2118">
        <f>U24+21</f>
        <v>45047</v>
      </c>
      <c r="AE24" s="2118">
        <f>AD24+5</f>
        <v>45052</v>
      </c>
      <c r="AF24" s="2118">
        <f>AD24+2</f>
        <v>45049</v>
      </c>
      <c r="AG24" s="2118">
        <f>Y24+10</f>
        <v>45056</v>
      </c>
      <c r="AH24" s="2118">
        <f>Y24+14</f>
        <v>45060</v>
      </c>
    </row>
    <row r="25" spans="1:34" ht="15.75">
      <c r="A25" s="151" t="s">
        <v>976</v>
      </c>
      <c r="B25" s="152" t="s">
        <v>168</v>
      </c>
      <c r="C25" s="153">
        <f>SUM(C22,1)</f>
        <v>313</v>
      </c>
      <c r="D25" s="154" t="s">
        <v>169</v>
      </c>
      <c r="E25" s="154">
        <f>SUM(E22,7)</f>
        <v>45016</v>
      </c>
      <c r="F25" s="154">
        <f>SUM(E25,1)</f>
        <v>45017</v>
      </c>
      <c r="G25" s="149"/>
      <c r="H25" s="150"/>
      <c r="I25" s="147"/>
      <c r="J25" s="148"/>
      <c r="K25" s="148"/>
      <c r="L25" s="148"/>
      <c r="M25" s="144" t="s">
        <v>960</v>
      </c>
      <c r="N25" s="146" t="s">
        <v>503</v>
      </c>
      <c r="O25" s="160">
        <f t="shared" si="1"/>
        <v>314</v>
      </c>
      <c r="P25" s="148" t="s">
        <v>179</v>
      </c>
      <c r="Q25" s="146">
        <f t="shared" si="2"/>
        <v>45020</v>
      </c>
      <c r="R25" s="145">
        <f t="shared" si="0"/>
        <v>45021</v>
      </c>
      <c r="S25" s="268" t="s">
        <v>977</v>
      </c>
      <c r="T25" s="2140"/>
      <c r="U25" s="2122"/>
      <c r="V25" s="2143"/>
      <c r="W25" s="2119"/>
      <c r="X25" s="2119"/>
      <c r="Y25" s="2119"/>
      <c r="Z25" s="2119"/>
      <c r="AA25" s="2119"/>
      <c r="AB25" s="2119"/>
      <c r="AC25" s="2119"/>
      <c r="AD25" s="2119"/>
      <c r="AE25" s="2119"/>
      <c r="AF25" s="2119"/>
      <c r="AG25" s="2119"/>
      <c r="AH25" s="2119"/>
    </row>
    <row r="26" spans="1:34">
      <c r="A26" s="132" t="s">
        <v>196</v>
      </c>
      <c r="B26" s="133" t="s">
        <v>182</v>
      </c>
      <c r="C26" s="134">
        <v>314</v>
      </c>
      <c r="D26" s="135" t="s">
        <v>169</v>
      </c>
      <c r="E26" s="132">
        <v>45020</v>
      </c>
      <c r="F26" s="135">
        <f>E26+1</f>
        <v>45021</v>
      </c>
      <c r="G26" s="157" t="s">
        <v>349</v>
      </c>
      <c r="H26" s="158" t="s">
        <v>184</v>
      </c>
      <c r="I26" s="155">
        <f>SUM(I23,1)</f>
        <v>314</v>
      </c>
      <c r="J26" s="156" t="s">
        <v>169</v>
      </c>
      <c r="K26" s="154">
        <f>SUM(K23,7)</f>
        <v>45018</v>
      </c>
      <c r="L26" s="154">
        <f>SUM(K26,1)</f>
        <v>45019</v>
      </c>
      <c r="M26" s="151" t="s">
        <v>958</v>
      </c>
      <c r="N26" s="152" t="s">
        <v>178</v>
      </c>
      <c r="O26" s="204">
        <f t="shared" si="1"/>
        <v>313</v>
      </c>
      <c r="P26" s="156" t="s">
        <v>179</v>
      </c>
      <c r="Q26" s="201">
        <f t="shared" si="2"/>
        <v>45022</v>
      </c>
      <c r="R26" s="202">
        <f t="shared" si="0"/>
        <v>45023</v>
      </c>
      <c r="S26" s="232" t="s">
        <v>149</v>
      </c>
      <c r="T26" s="2141"/>
      <c r="U26" s="2123"/>
      <c r="V26" s="2144"/>
      <c r="W26" s="2120"/>
      <c r="X26" s="2120"/>
      <c r="Y26" s="2120"/>
      <c r="Z26" s="2120"/>
      <c r="AA26" s="2120"/>
      <c r="AB26" s="2120"/>
      <c r="AC26" s="2120"/>
      <c r="AD26" s="2120"/>
      <c r="AE26" s="2120"/>
      <c r="AF26" s="2120"/>
      <c r="AG26" s="2120"/>
      <c r="AH26" s="2120"/>
    </row>
    <row r="27" spans="1:34" ht="14.25" customHeight="1">
      <c r="A27" s="144" t="s">
        <v>978</v>
      </c>
      <c r="B27" s="146" t="s">
        <v>498</v>
      </c>
      <c r="C27" s="160">
        <f>SUM(C24,1)</f>
        <v>314</v>
      </c>
      <c r="D27" s="143" t="s">
        <v>356</v>
      </c>
      <c r="E27" s="144">
        <f>SUM(E24,7)</f>
        <v>45021</v>
      </c>
      <c r="F27" s="143">
        <f>SUM(E27,1)</f>
        <v>45022</v>
      </c>
      <c r="G27" s="140"/>
      <c r="H27" s="141"/>
      <c r="I27" s="159"/>
      <c r="J27" s="139"/>
      <c r="K27" s="139"/>
      <c r="L27" s="139"/>
      <c r="M27" s="183" t="s">
        <v>979</v>
      </c>
      <c r="N27" s="189" t="s">
        <v>184</v>
      </c>
      <c r="O27" s="159">
        <f t="shared" si="1"/>
        <v>315</v>
      </c>
      <c r="P27" s="182" t="s">
        <v>169</v>
      </c>
      <c r="Q27" s="137">
        <f t="shared" si="2"/>
        <v>45028</v>
      </c>
      <c r="R27" s="136">
        <f t="shared" si="0"/>
        <v>45029</v>
      </c>
      <c r="S27" s="128"/>
      <c r="T27" s="2130">
        <f>T24+7</f>
        <v>45032</v>
      </c>
      <c r="U27" s="2133">
        <f>T27+1</f>
        <v>45033</v>
      </c>
      <c r="V27" s="2136">
        <f>U27+10</f>
        <v>45043</v>
      </c>
      <c r="W27" s="2106">
        <f>V27+12</f>
        <v>45055</v>
      </c>
      <c r="X27" s="2106">
        <f>V27+24</f>
        <v>45067</v>
      </c>
      <c r="Y27" s="2106">
        <f>V27+2+8</f>
        <v>45053</v>
      </c>
      <c r="Z27" s="2106">
        <f>V27+28</f>
        <v>45071</v>
      </c>
      <c r="AA27" s="2106">
        <f>V27+22</f>
        <v>45065</v>
      </c>
      <c r="AB27" s="2109">
        <f>AA27+12</f>
        <v>45077</v>
      </c>
      <c r="AC27" s="2109">
        <f>AA27+24</f>
        <v>45089</v>
      </c>
      <c r="AD27" s="2118">
        <f>U27+21</f>
        <v>45054</v>
      </c>
      <c r="AE27" s="2118">
        <f>AD27+5</f>
        <v>45059</v>
      </c>
      <c r="AF27" s="2118">
        <f>AD27+2</f>
        <v>45056</v>
      </c>
      <c r="AG27" s="2109">
        <f>Y27+10</f>
        <v>45063</v>
      </c>
      <c r="AH27" s="2109">
        <f>Y27+14</f>
        <v>45067</v>
      </c>
    </row>
    <row r="28" spans="1:34">
      <c r="A28" s="151" t="s">
        <v>514</v>
      </c>
      <c r="B28" s="152" t="s">
        <v>168</v>
      </c>
      <c r="C28" s="153">
        <f>SUM(C25,1)</f>
        <v>314</v>
      </c>
      <c r="D28" s="154" t="s">
        <v>169</v>
      </c>
      <c r="E28" s="154">
        <f>SUM(E25,7)</f>
        <v>45023</v>
      </c>
      <c r="F28" s="154">
        <f>SUM(E28,1)</f>
        <v>45024</v>
      </c>
      <c r="G28" s="149"/>
      <c r="H28" s="150"/>
      <c r="I28" s="160"/>
      <c r="J28" s="148"/>
      <c r="K28" s="148"/>
      <c r="L28" s="148"/>
      <c r="M28" s="145" t="s">
        <v>955</v>
      </c>
      <c r="N28" s="142" t="s">
        <v>503</v>
      </c>
      <c r="O28" s="205">
        <f t="shared" si="1"/>
        <v>315</v>
      </c>
      <c r="P28" s="143" t="s">
        <v>179</v>
      </c>
      <c r="Q28" s="146">
        <f t="shared" si="2"/>
        <v>45027</v>
      </c>
      <c r="R28" s="145">
        <f t="shared" si="0"/>
        <v>45028</v>
      </c>
      <c r="S28" s="206" t="s">
        <v>980</v>
      </c>
      <c r="T28" s="2131"/>
      <c r="U28" s="2134"/>
      <c r="V28" s="2137"/>
      <c r="W28" s="2107"/>
      <c r="X28" s="2107"/>
      <c r="Y28" s="2107"/>
      <c r="Z28" s="2107"/>
      <c r="AA28" s="2107"/>
      <c r="AB28" s="2110"/>
      <c r="AC28" s="2110"/>
      <c r="AD28" s="2119"/>
      <c r="AE28" s="2119"/>
      <c r="AF28" s="2119"/>
      <c r="AG28" s="2110"/>
      <c r="AH28" s="2110"/>
    </row>
    <row r="29" spans="1:34">
      <c r="A29" s="132" t="s">
        <v>504</v>
      </c>
      <c r="B29" s="133" t="s">
        <v>182</v>
      </c>
      <c r="C29" s="134">
        <v>315</v>
      </c>
      <c r="D29" s="135" t="s">
        <v>169</v>
      </c>
      <c r="E29" s="132">
        <v>45027</v>
      </c>
      <c r="F29" s="135">
        <f>E29+1</f>
        <v>45028</v>
      </c>
      <c r="G29" s="157" t="s">
        <v>189</v>
      </c>
      <c r="H29" s="158" t="s">
        <v>184</v>
      </c>
      <c r="I29" s="155">
        <f>SUM(I26,1)</f>
        <v>315</v>
      </c>
      <c r="J29" s="156" t="s">
        <v>169</v>
      </c>
      <c r="K29" s="154">
        <f>SUM(K26,7)</f>
        <v>45025</v>
      </c>
      <c r="L29" s="154">
        <f>SUM(K29,1)</f>
        <v>45026</v>
      </c>
      <c r="M29" s="151" t="s">
        <v>962</v>
      </c>
      <c r="N29" s="152" t="s">
        <v>178</v>
      </c>
      <c r="O29" s="204">
        <f t="shared" si="1"/>
        <v>314</v>
      </c>
      <c r="P29" s="156" t="s">
        <v>179</v>
      </c>
      <c r="Q29" s="201">
        <f t="shared" si="2"/>
        <v>45029</v>
      </c>
      <c r="R29" s="202">
        <f t="shared" si="0"/>
        <v>45030</v>
      </c>
      <c r="S29" s="228" t="s">
        <v>149</v>
      </c>
      <c r="T29" s="2132"/>
      <c r="U29" s="2135"/>
      <c r="V29" s="2138"/>
      <c r="W29" s="2108"/>
      <c r="X29" s="2108"/>
      <c r="Y29" s="2108"/>
      <c r="Z29" s="2108"/>
      <c r="AA29" s="2108"/>
      <c r="AB29" s="2111"/>
      <c r="AC29" s="2111"/>
      <c r="AD29" s="2120"/>
      <c r="AE29" s="2120"/>
      <c r="AF29" s="2120"/>
      <c r="AG29" s="2111"/>
      <c r="AH29" s="2111"/>
    </row>
    <row r="30" spans="1:34" ht="15" customHeight="1">
      <c r="A30" s="144" t="s">
        <v>189</v>
      </c>
      <c r="B30" s="146" t="s">
        <v>498</v>
      </c>
      <c r="C30" s="160">
        <f>SUM(C27,1)</f>
        <v>315</v>
      </c>
      <c r="D30" s="143" t="s">
        <v>356</v>
      </c>
      <c r="E30" s="144">
        <f>SUM(E27,7)</f>
        <v>45028</v>
      </c>
      <c r="F30" s="143">
        <f>SUM(E30,1)</f>
        <v>45029</v>
      </c>
      <c r="G30" s="140"/>
      <c r="H30" s="141"/>
      <c r="I30" s="138"/>
      <c r="J30" s="139"/>
      <c r="K30" s="139"/>
      <c r="L30" s="139"/>
      <c r="M30" s="183" t="s">
        <v>981</v>
      </c>
      <c r="N30" s="189" t="s">
        <v>184</v>
      </c>
      <c r="O30" s="159">
        <f t="shared" si="1"/>
        <v>316</v>
      </c>
      <c r="P30" s="182" t="s">
        <v>169</v>
      </c>
      <c r="Q30" s="137">
        <f t="shared" si="2"/>
        <v>45035</v>
      </c>
      <c r="R30" s="136">
        <f t="shared" si="0"/>
        <v>45036</v>
      </c>
      <c r="S30" s="2145" t="s">
        <v>982</v>
      </c>
      <c r="T30" s="2133">
        <f>T27+7</f>
        <v>45039</v>
      </c>
      <c r="U30" s="2133">
        <f>T30+1</f>
        <v>45040</v>
      </c>
      <c r="V30" s="2136">
        <f>U30+10</f>
        <v>45050</v>
      </c>
      <c r="W30" s="2106">
        <f>V30+12</f>
        <v>45062</v>
      </c>
      <c r="X30" s="2106">
        <f>V30+24</f>
        <v>45074</v>
      </c>
      <c r="Y30" s="2106">
        <f>V30+2+8</f>
        <v>45060</v>
      </c>
      <c r="Z30" s="2106">
        <f>V30+28</f>
        <v>45078</v>
      </c>
      <c r="AA30" s="2106">
        <f>V30+22</f>
        <v>45072</v>
      </c>
      <c r="AB30" s="2109">
        <f>AA30+12</f>
        <v>45084</v>
      </c>
      <c r="AC30" s="2109">
        <f>AA30+24</f>
        <v>45096</v>
      </c>
      <c r="AD30" s="2118">
        <f>U30+21</f>
        <v>45061</v>
      </c>
      <c r="AE30" s="2118">
        <f>AD30+5</f>
        <v>45066</v>
      </c>
      <c r="AF30" s="2118">
        <f>AD30+2</f>
        <v>45063</v>
      </c>
      <c r="AG30" s="2109">
        <f>Y30+10</f>
        <v>45070</v>
      </c>
      <c r="AH30" s="2109">
        <f>Y30+14</f>
        <v>45074</v>
      </c>
    </row>
    <row r="31" spans="1:34">
      <c r="A31" s="151" t="s">
        <v>589</v>
      </c>
      <c r="B31" s="152" t="s">
        <v>168</v>
      </c>
      <c r="C31" s="153">
        <f>SUM(C28,1)</f>
        <v>315</v>
      </c>
      <c r="D31" s="154" t="s">
        <v>169</v>
      </c>
      <c r="E31" s="154">
        <f>SUM(E28,7)</f>
        <v>45030</v>
      </c>
      <c r="F31" s="154">
        <f>SUM(E31,1)</f>
        <v>45031</v>
      </c>
      <c r="G31" s="149"/>
      <c r="H31" s="150"/>
      <c r="I31" s="147"/>
      <c r="J31" s="148"/>
      <c r="K31" s="148"/>
      <c r="L31" s="148"/>
      <c r="M31" s="144" t="s">
        <v>955</v>
      </c>
      <c r="N31" s="142" t="s">
        <v>503</v>
      </c>
      <c r="O31" s="205">
        <f t="shared" si="1"/>
        <v>316</v>
      </c>
      <c r="P31" s="143" t="s">
        <v>179</v>
      </c>
      <c r="Q31" s="146">
        <f t="shared" si="2"/>
        <v>45034</v>
      </c>
      <c r="R31" s="145">
        <f t="shared" si="0"/>
        <v>45035</v>
      </c>
      <c r="S31" s="2146"/>
      <c r="T31" s="2134"/>
      <c r="U31" s="2134"/>
      <c r="V31" s="2137"/>
      <c r="W31" s="2107"/>
      <c r="X31" s="2107"/>
      <c r="Y31" s="2107"/>
      <c r="Z31" s="2107"/>
      <c r="AA31" s="2107"/>
      <c r="AB31" s="2110"/>
      <c r="AC31" s="2110"/>
      <c r="AD31" s="2119"/>
      <c r="AE31" s="2119"/>
      <c r="AF31" s="2119"/>
      <c r="AG31" s="2110"/>
      <c r="AH31" s="2110"/>
    </row>
    <row r="32" spans="1:34">
      <c r="A32" s="132" t="s">
        <v>934</v>
      </c>
      <c r="B32" s="133" t="s">
        <v>182</v>
      </c>
      <c r="C32" s="134">
        <v>316</v>
      </c>
      <c r="D32" s="135" t="s">
        <v>169</v>
      </c>
      <c r="E32" s="132">
        <v>45034</v>
      </c>
      <c r="F32" s="135">
        <f>E32+1</f>
        <v>45035</v>
      </c>
      <c r="G32" s="157" t="s">
        <v>224</v>
      </c>
      <c r="H32" s="158" t="s">
        <v>184</v>
      </c>
      <c r="I32" s="155">
        <v>316</v>
      </c>
      <c r="J32" s="156" t="s">
        <v>169</v>
      </c>
      <c r="K32" s="154">
        <f>SUM(K29,7)</f>
        <v>45032</v>
      </c>
      <c r="L32" s="154">
        <f>SUM(K32,1)</f>
        <v>45033</v>
      </c>
      <c r="M32" s="151" t="s">
        <v>983</v>
      </c>
      <c r="N32" s="152" t="s">
        <v>178</v>
      </c>
      <c r="O32" s="204">
        <f t="shared" si="1"/>
        <v>315</v>
      </c>
      <c r="P32" s="156" t="s">
        <v>179</v>
      </c>
      <c r="Q32" s="152">
        <f t="shared" si="2"/>
        <v>45036</v>
      </c>
      <c r="R32" s="202">
        <f t="shared" si="0"/>
        <v>45037</v>
      </c>
      <c r="S32" s="2147"/>
      <c r="T32" s="2135"/>
      <c r="U32" s="2135"/>
      <c r="V32" s="2138"/>
      <c r="W32" s="2108"/>
      <c r="X32" s="2108"/>
      <c r="Y32" s="2108"/>
      <c r="Z32" s="2108"/>
      <c r="AA32" s="2108"/>
      <c r="AB32" s="2111"/>
      <c r="AC32" s="2111"/>
      <c r="AD32" s="2120"/>
      <c r="AE32" s="2120"/>
      <c r="AF32" s="2120"/>
      <c r="AG32" s="2111"/>
      <c r="AH32" s="2111"/>
    </row>
    <row r="33" spans="1:34" ht="15" customHeight="1">
      <c r="A33" s="144" t="s">
        <v>189</v>
      </c>
      <c r="B33" s="146" t="s">
        <v>498</v>
      </c>
      <c r="C33" s="160">
        <f>SUM(C30,1)</f>
        <v>316</v>
      </c>
      <c r="D33" s="143" t="s">
        <v>356</v>
      </c>
      <c r="E33" s="144">
        <f>SUM(E30,7)</f>
        <v>45035</v>
      </c>
      <c r="F33" s="143">
        <f>SUM(E33,1)</f>
        <v>45036</v>
      </c>
      <c r="G33" s="140"/>
      <c r="H33" s="141"/>
      <c r="I33" s="159"/>
      <c r="J33" s="139"/>
      <c r="K33" s="139"/>
      <c r="L33" s="139"/>
      <c r="M33" s="183" t="s">
        <v>963</v>
      </c>
      <c r="N33" s="189" t="s">
        <v>184</v>
      </c>
      <c r="O33" s="159">
        <f t="shared" si="1"/>
        <v>317</v>
      </c>
      <c r="P33" s="182" t="s">
        <v>169</v>
      </c>
      <c r="Q33" s="184">
        <f t="shared" si="2"/>
        <v>45042</v>
      </c>
      <c r="R33" s="183">
        <f t="shared" si="0"/>
        <v>45043</v>
      </c>
      <c r="S33" s="2145" t="s">
        <v>984</v>
      </c>
      <c r="T33" s="2133">
        <f>T30+7</f>
        <v>45046</v>
      </c>
      <c r="U33" s="2133">
        <f>T33+1</f>
        <v>45047</v>
      </c>
      <c r="V33" s="2136">
        <f>U33+10</f>
        <v>45057</v>
      </c>
      <c r="W33" s="2106">
        <f>V33+12</f>
        <v>45069</v>
      </c>
      <c r="X33" s="2106">
        <f>V33+24</f>
        <v>45081</v>
      </c>
      <c r="Y33" s="2106">
        <f>V33+2+8</f>
        <v>45067</v>
      </c>
      <c r="Z33" s="2106">
        <f>V33+28</f>
        <v>45085</v>
      </c>
      <c r="AA33" s="2106">
        <f>V33+22</f>
        <v>45079</v>
      </c>
      <c r="AB33" s="2109">
        <f>AA33+12</f>
        <v>45091</v>
      </c>
      <c r="AC33" s="2109">
        <f>AA33+24</f>
        <v>45103</v>
      </c>
      <c r="AD33" s="2118">
        <f>U33+21</f>
        <v>45068</v>
      </c>
      <c r="AE33" s="2118">
        <f>AD33+5</f>
        <v>45073</v>
      </c>
      <c r="AF33" s="2118">
        <f>AD33+2</f>
        <v>45070</v>
      </c>
      <c r="AG33" s="2109">
        <f>Y33+10</f>
        <v>45077</v>
      </c>
      <c r="AH33" s="2109">
        <f>Y33+14</f>
        <v>45081</v>
      </c>
    </row>
    <row r="34" spans="1:34">
      <c r="A34" s="151" t="s">
        <v>506</v>
      </c>
      <c r="B34" s="152" t="s">
        <v>168</v>
      </c>
      <c r="C34" s="153">
        <f>SUM(C31,1)</f>
        <v>316</v>
      </c>
      <c r="D34" s="154" t="s">
        <v>169</v>
      </c>
      <c r="E34" s="154">
        <f>SUM(E31,7)</f>
        <v>45037</v>
      </c>
      <c r="F34" s="154">
        <f>SUM(E34,1)</f>
        <v>45038</v>
      </c>
      <c r="G34" s="149"/>
      <c r="H34" s="150"/>
      <c r="I34" s="160"/>
      <c r="J34" s="148"/>
      <c r="K34" s="148"/>
      <c r="L34" s="148"/>
      <c r="M34" s="144" t="s">
        <v>955</v>
      </c>
      <c r="N34" s="142" t="s">
        <v>503</v>
      </c>
      <c r="O34" s="205">
        <f t="shared" si="1"/>
        <v>317</v>
      </c>
      <c r="P34" s="143" t="s">
        <v>179</v>
      </c>
      <c r="Q34" s="142">
        <f t="shared" si="2"/>
        <v>45041</v>
      </c>
      <c r="R34" s="144">
        <f t="shared" si="0"/>
        <v>45042</v>
      </c>
      <c r="S34" s="2146"/>
      <c r="T34" s="2134"/>
      <c r="U34" s="2134"/>
      <c r="V34" s="2137"/>
      <c r="W34" s="2107"/>
      <c r="X34" s="2107"/>
      <c r="Y34" s="2107"/>
      <c r="Z34" s="2107"/>
      <c r="AA34" s="2107"/>
      <c r="AB34" s="2110"/>
      <c r="AC34" s="2110"/>
      <c r="AD34" s="2119"/>
      <c r="AE34" s="2119"/>
      <c r="AF34" s="2119"/>
      <c r="AG34" s="2110"/>
      <c r="AH34" s="2110"/>
    </row>
    <row r="35" spans="1:34">
      <c r="A35" s="132" t="s">
        <v>189</v>
      </c>
      <c r="B35" s="133" t="s">
        <v>182</v>
      </c>
      <c r="C35" s="134">
        <v>317</v>
      </c>
      <c r="D35" s="135" t="s">
        <v>169</v>
      </c>
      <c r="E35" s="132">
        <f>E32+7</f>
        <v>45041</v>
      </c>
      <c r="F35" s="135">
        <f>E35+1</f>
        <v>45042</v>
      </c>
      <c r="G35" s="157" t="s">
        <v>372</v>
      </c>
      <c r="H35" s="158" t="s">
        <v>184</v>
      </c>
      <c r="I35" s="155">
        <f>SUM(I32,1)</f>
        <v>317</v>
      </c>
      <c r="J35" s="156" t="s">
        <v>169</v>
      </c>
      <c r="K35" s="154">
        <f>SUM(K32,7)</f>
        <v>45039</v>
      </c>
      <c r="L35" s="154">
        <f>SUM(K35,1)</f>
        <v>45040</v>
      </c>
      <c r="M35" s="151" t="s">
        <v>985</v>
      </c>
      <c r="N35" s="152" t="s">
        <v>178</v>
      </c>
      <c r="O35" s="204">
        <f t="shared" si="1"/>
        <v>316</v>
      </c>
      <c r="P35" s="156" t="s">
        <v>179</v>
      </c>
      <c r="Q35" s="152">
        <f t="shared" si="2"/>
        <v>45043</v>
      </c>
      <c r="R35" s="202">
        <f t="shared" si="0"/>
        <v>45044</v>
      </c>
      <c r="S35" s="2147"/>
      <c r="T35" s="2135"/>
      <c r="U35" s="2135"/>
      <c r="V35" s="2138"/>
      <c r="W35" s="2108"/>
      <c r="X35" s="2108"/>
      <c r="Y35" s="2108"/>
      <c r="Z35" s="2108"/>
      <c r="AA35" s="2108"/>
      <c r="AB35" s="2111"/>
      <c r="AC35" s="2111"/>
      <c r="AD35" s="2120"/>
      <c r="AE35" s="2120"/>
      <c r="AF35" s="2120"/>
      <c r="AG35" s="2111"/>
      <c r="AH35" s="2111"/>
    </row>
    <row r="36" spans="1:34">
      <c r="A36" s="144" t="s">
        <v>500</v>
      </c>
      <c r="B36" s="146" t="s">
        <v>498</v>
      </c>
      <c r="C36" s="160">
        <v>317</v>
      </c>
      <c r="D36" s="143" t="s">
        <v>356</v>
      </c>
      <c r="E36" s="144">
        <f>SUM(E33,7)</f>
        <v>45042</v>
      </c>
      <c r="F36" s="143">
        <f>SUM(E36,1)</f>
        <v>45043</v>
      </c>
      <c r="G36" s="140"/>
      <c r="H36" s="141"/>
      <c r="I36" s="138"/>
      <c r="J36" s="139"/>
      <c r="K36" s="139"/>
      <c r="L36" s="139"/>
      <c r="M36" s="183" t="s">
        <v>986</v>
      </c>
      <c r="N36" s="189" t="s">
        <v>184</v>
      </c>
      <c r="O36" s="159">
        <f t="shared" si="1"/>
        <v>318</v>
      </c>
      <c r="P36" s="182" t="s">
        <v>169</v>
      </c>
      <c r="Q36" s="184">
        <f t="shared" si="2"/>
        <v>45049</v>
      </c>
      <c r="R36" s="183">
        <f t="shared" si="0"/>
        <v>45050</v>
      </c>
      <c r="S36" s="2148" t="s">
        <v>987</v>
      </c>
      <c r="T36" s="2133">
        <f>T33+7</f>
        <v>45053</v>
      </c>
      <c r="U36" s="2133">
        <f>T36+1</f>
        <v>45054</v>
      </c>
      <c r="V36" s="2136">
        <f>U36+10</f>
        <v>45064</v>
      </c>
      <c r="W36" s="2106">
        <f>V36+12</f>
        <v>45076</v>
      </c>
      <c r="X36" s="2106">
        <f>V36+24</f>
        <v>45088</v>
      </c>
      <c r="Y36" s="2106">
        <f>V36+2+8</f>
        <v>45074</v>
      </c>
      <c r="Z36" s="2106">
        <f>V36+28</f>
        <v>45092</v>
      </c>
      <c r="AA36" s="2106">
        <f>V36+22</f>
        <v>45086</v>
      </c>
      <c r="AB36" s="2109">
        <f>AA36+12</f>
        <v>45098</v>
      </c>
      <c r="AC36" s="2109">
        <f>AA36+24</f>
        <v>45110</v>
      </c>
      <c r="AD36" s="2118">
        <f>U36+21</f>
        <v>45075</v>
      </c>
      <c r="AE36" s="2118">
        <f>AD36+5</f>
        <v>45080</v>
      </c>
      <c r="AF36" s="2118">
        <f>AD36+2</f>
        <v>45077</v>
      </c>
      <c r="AG36" s="2109">
        <f>Y36+10</f>
        <v>45084</v>
      </c>
      <c r="AH36" s="2109">
        <f>Y36+14</f>
        <v>45088</v>
      </c>
    </row>
    <row r="37" spans="1:34">
      <c r="A37" s="151" t="s">
        <v>357</v>
      </c>
      <c r="B37" s="152" t="s">
        <v>168</v>
      </c>
      <c r="C37" s="153">
        <v>317</v>
      </c>
      <c r="D37" s="154" t="s">
        <v>169</v>
      </c>
      <c r="E37" s="154">
        <f>SUM(E34,7)</f>
        <v>45044</v>
      </c>
      <c r="F37" s="154">
        <f>SUM(E37,1)</f>
        <v>45045</v>
      </c>
      <c r="G37" s="149"/>
      <c r="H37" s="150"/>
      <c r="I37" s="147"/>
      <c r="J37" s="148"/>
      <c r="K37" s="148"/>
      <c r="L37" s="148"/>
      <c r="M37" s="144" t="s">
        <v>955</v>
      </c>
      <c r="N37" s="142" t="s">
        <v>503</v>
      </c>
      <c r="O37" s="205">
        <f t="shared" si="1"/>
        <v>318</v>
      </c>
      <c r="P37" s="143" t="s">
        <v>179</v>
      </c>
      <c r="Q37" s="142">
        <f t="shared" si="2"/>
        <v>45048</v>
      </c>
      <c r="R37" s="144">
        <f t="shared" si="0"/>
        <v>45049</v>
      </c>
      <c r="S37" s="2149"/>
      <c r="T37" s="2134"/>
      <c r="U37" s="2134"/>
      <c r="V37" s="2137"/>
      <c r="W37" s="2107"/>
      <c r="X37" s="2107"/>
      <c r="Y37" s="2107"/>
      <c r="Z37" s="2107"/>
      <c r="AA37" s="2107"/>
      <c r="AB37" s="2110"/>
      <c r="AC37" s="2110"/>
      <c r="AD37" s="2119"/>
      <c r="AE37" s="2119"/>
      <c r="AF37" s="2119"/>
      <c r="AG37" s="2110"/>
      <c r="AH37" s="2110"/>
    </row>
    <row r="38" spans="1:34">
      <c r="A38" s="132" t="s">
        <v>189</v>
      </c>
      <c r="B38" s="133" t="s">
        <v>182</v>
      </c>
      <c r="C38" s="134">
        <v>318</v>
      </c>
      <c r="D38" s="135" t="s">
        <v>169</v>
      </c>
      <c r="E38" s="132">
        <f>E35+7</f>
        <v>45048</v>
      </c>
      <c r="F38" s="135">
        <f>E38+1</f>
        <v>45049</v>
      </c>
      <c r="G38" s="165" t="s">
        <v>189</v>
      </c>
      <c r="H38" s="158" t="s">
        <v>184</v>
      </c>
      <c r="I38" s="155">
        <f>SUM(I35,1)</f>
        <v>318</v>
      </c>
      <c r="J38" s="156" t="s">
        <v>169</v>
      </c>
      <c r="K38" s="154">
        <f>SUM(K35,7)</f>
        <v>45046</v>
      </c>
      <c r="L38" s="154">
        <f>SUM(K38,1)</f>
        <v>45047</v>
      </c>
      <c r="M38" s="151" t="s">
        <v>988</v>
      </c>
      <c r="N38" s="152" t="s">
        <v>178</v>
      </c>
      <c r="O38" s="204">
        <f t="shared" si="1"/>
        <v>317</v>
      </c>
      <c r="P38" s="156" t="s">
        <v>179</v>
      </c>
      <c r="Q38" s="152">
        <f t="shared" si="2"/>
        <v>45050</v>
      </c>
      <c r="R38" s="202">
        <f t="shared" si="0"/>
        <v>45051</v>
      </c>
      <c r="S38" s="2150"/>
      <c r="T38" s="2135"/>
      <c r="U38" s="2135"/>
      <c r="V38" s="2138"/>
      <c r="W38" s="2108"/>
      <c r="X38" s="2108"/>
      <c r="Y38" s="2108"/>
      <c r="Z38" s="2108"/>
      <c r="AA38" s="2108"/>
      <c r="AB38" s="2111"/>
      <c r="AC38" s="2111"/>
      <c r="AD38" s="2120"/>
      <c r="AE38" s="2120"/>
      <c r="AF38" s="2120"/>
      <c r="AG38" s="2111"/>
      <c r="AH38" s="2111"/>
    </row>
    <row r="39" spans="1:34">
      <c r="A39" s="144" t="s">
        <v>989</v>
      </c>
      <c r="B39" s="146" t="s">
        <v>498</v>
      </c>
      <c r="C39" s="160">
        <f>SUM(C36,1)</f>
        <v>318</v>
      </c>
      <c r="D39" s="143" t="s">
        <v>356</v>
      </c>
      <c r="E39" s="144">
        <f>SUM(E36,7)</f>
        <v>45049</v>
      </c>
      <c r="F39" s="143">
        <f>SUM(E39,1)</f>
        <v>45050</v>
      </c>
      <c r="G39" s="170"/>
      <c r="H39" s="137"/>
      <c r="I39" s="159"/>
      <c r="J39" s="139"/>
      <c r="K39" s="139"/>
      <c r="L39" s="139"/>
      <c r="M39" s="163" t="s">
        <v>986</v>
      </c>
      <c r="N39" s="189" t="s">
        <v>184</v>
      </c>
      <c r="O39" s="159">
        <f t="shared" si="1"/>
        <v>319</v>
      </c>
      <c r="P39" s="182" t="s">
        <v>169</v>
      </c>
      <c r="Q39" s="184">
        <f t="shared" si="2"/>
        <v>45056</v>
      </c>
      <c r="R39" s="183">
        <f t="shared" si="0"/>
        <v>45057</v>
      </c>
      <c r="S39" s="2145" t="s">
        <v>990</v>
      </c>
      <c r="T39" s="2133">
        <f>T36+7</f>
        <v>45060</v>
      </c>
      <c r="U39" s="2133">
        <f>T39+1</f>
        <v>45061</v>
      </c>
      <c r="V39" s="2136">
        <f>U39+10</f>
        <v>45071</v>
      </c>
      <c r="W39" s="2106">
        <f>V39+12</f>
        <v>45083</v>
      </c>
      <c r="X39" s="2106">
        <f>V39+24</f>
        <v>45095</v>
      </c>
      <c r="Y39" s="2106">
        <f>V39+2+8</f>
        <v>45081</v>
      </c>
      <c r="Z39" s="2106">
        <f>V39+28</f>
        <v>45099</v>
      </c>
      <c r="AA39" s="2106">
        <f>V39+22</f>
        <v>45093</v>
      </c>
      <c r="AB39" s="2109">
        <f>AA39+12</f>
        <v>45105</v>
      </c>
      <c r="AC39" s="2109">
        <f>AA39+24</f>
        <v>45117</v>
      </c>
      <c r="AD39" s="2118">
        <f>U39+21</f>
        <v>45082</v>
      </c>
      <c r="AE39" s="2118">
        <f>AD39+5</f>
        <v>45087</v>
      </c>
      <c r="AF39" s="2118">
        <f>AD39+2</f>
        <v>45084</v>
      </c>
      <c r="AG39" s="2109">
        <f>Y39+10</f>
        <v>45091</v>
      </c>
      <c r="AH39" s="2109">
        <f>Y39+14</f>
        <v>45095</v>
      </c>
    </row>
    <row r="40" spans="1:34" ht="16.5" customHeight="1">
      <c r="A40" s="151" t="s">
        <v>189</v>
      </c>
      <c r="B40" s="152" t="s">
        <v>168</v>
      </c>
      <c r="C40" s="153">
        <f>SUM(C37,1)</f>
        <v>318</v>
      </c>
      <c r="D40" s="154" t="s">
        <v>169</v>
      </c>
      <c r="E40" s="154">
        <f>SUM(E37,7)</f>
        <v>45051</v>
      </c>
      <c r="F40" s="154">
        <f>SUM(E40,1)</f>
        <v>45052</v>
      </c>
      <c r="G40" s="148"/>
      <c r="H40" s="146"/>
      <c r="I40" s="160"/>
      <c r="J40" s="148"/>
      <c r="K40" s="148"/>
      <c r="L40" s="148"/>
      <c r="M40" s="145" t="s">
        <v>955</v>
      </c>
      <c r="N40" s="142" t="s">
        <v>503</v>
      </c>
      <c r="O40" s="205">
        <f t="shared" si="1"/>
        <v>319</v>
      </c>
      <c r="P40" s="143" t="s">
        <v>179</v>
      </c>
      <c r="Q40" s="142">
        <f t="shared" si="2"/>
        <v>45055</v>
      </c>
      <c r="R40" s="144">
        <f t="shared" si="0"/>
        <v>45056</v>
      </c>
      <c r="S40" s="2146"/>
      <c r="T40" s="2134"/>
      <c r="U40" s="2134"/>
      <c r="V40" s="2137"/>
      <c r="W40" s="2107"/>
      <c r="X40" s="2107"/>
      <c r="Y40" s="2107"/>
      <c r="Z40" s="2107"/>
      <c r="AA40" s="2107"/>
      <c r="AB40" s="2110"/>
      <c r="AC40" s="2110"/>
      <c r="AD40" s="2119"/>
      <c r="AE40" s="2119"/>
      <c r="AF40" s="2119"/>
      <c r="AG40" s="2110"/>
      <c r="AH40" s="2110"/>
    </row>
    <row r="41" spans="1:34">
      <c r="A41" s="132" t="s">
        <v>189</v>
      </c>
      <c r="B41" s="133" t="s">
        <v>182</v>
      </c>
      <c r="C41" s="134">
        <v>319</v>
      </c>
      <c r="D41" s="135" t="s">
        <v>169</v>
      </c>
      <c r="E41" s="132">
        <f>E38+7</f>
        <v>45055</v>
      </c>
      <c r="F41" s="135">
        <f>E41+1</f>
        <v>45056</v>
      </c>
      <c r="G41" s="216" t="s">
        <v>189</v>
      </c>
      <c r="H41" s="217" t="s">
        <v>184</v>
      </c>
      <c r="I41" s="218">
        <f>SUM(I38,1)</f>
        <v>319</v>
      </c>
      <c r="J41" s="219" t="s">
        <v>169</v>
      </c>
      <c r="K41" s="220">
        <f>SUM(K38,7)</f>
        <v>45053</v>
      </c>
      <c r="L41" s="221">
        <f>SUM(K41,1)</f>
        <v>45054</v>
      </c>
      <c r="M41" s="151" t="s">
        <v>958</v>
      </c>
      <c r="N41" s="152" t="s">
        <v>178</v>
      </c>
      <c r="O41" s="204">
        <f t="shared" si="1"/>
        <v>318</v>
      </c>
      <c r="P41" s="156" t="s">
        <v>179</v>
      </c>
      <c r="Q41" s="152">
        <f t="shared" si="2"/>
        <v>45057</v>
      </c>
      <c r="R41" s="202">
        <f t="shared" si="0"/>
        <v>45058</v>
      </c>
      <c r="S41" s="2147"/>
      <c r="T41" s="2135"/>
      <c r="U41" s="2135"/>
      <c r="V41" s="2138"/>
      <c r="W41" s="2108"/>
      <c r="X41" s="2108"/>
      <c r="Y41" s="2108"/>
      <c r="Z41" s="2108"/>
      <c r="AA41" s="2108"/>
      <c r="AB41" s="2111"/>
      <c r="AC41" s="2111"/>
      <c r="AD41" s="2120"/>
      <c r="AE41" s="2120"/>
      <c r="AF41" s="2120"/>
      <c r="AG41" s="2111"/>
      <c r="AH41" s="2111"/>
    </row>
    <row r="42" spans="1:34">
      <c r="A42" s="144" t="s">
        <v>189</v>
      </c>
      <c r="B42" s="146" t="s">
        <v>498</v>
      </c>
      <c r="C42" s="160">
        <f>SUM(C39,1)</f>
        <v>319</v>
      </c>
      <c r="D42" s="143" t="s">
        <v>356</v>
      </c>
      <c r="E42" s="144">
        <f>SUM(E39,7)</f>
        <v>45056</v>
      </c>
      <c r="F42" s="143">
        <f>SUM(E42,1)</f>
        <v>45057</v>
      </c>
      <c r="G42" s="170"/>
      <c r="H42" s="137"/>
      <c r="I42" s="159"/>
      <c r="J42" s="139"/>
      <c r="K42" s="139"/>
      <c r="L42" s="139"/>
      <c r="M42" s="183" t="s">
        <v>979</v>
      </c>
      <c r="N42" s="189" t="s">
        <v>184</v>
      </c>
      <c r="O42" s="159">
        <f t="shared" si="1"/>
        <v>320</v>
      </c>
      <c r="P42" s="189" t="s">
        <v>169</v>
      </c>
      <c r="Q42" s="184">
        <f t="shared" si="2"/>
        <v>45063</v>
      </c>
      <c r="R42" s="183">
        <f t="shared" si="0"/>
        <v>45064</v>
      </c>
      <c r="S42" s="2148" t="s">
        <v>991</v>
      </c>
      <c r="T42" s="2133">
        <f>T39+7</f>
        <v>45067</v>
      </c>
      <c r="U42" s="2133">
        <f>T42+1</f>
        <v>45068</v>
      </c>
      <c r="V42" s="2136">
        <f>U42+10</f>
        <v>45078</v>
      </c>
      <c r="W42" s="2106">
        <f>V42+12</f>
        <v>45090</v>
      </c>
      <c r="X42" s="2106">
        <f>V42+24</f>
        <v>45102</v>
      </c>
      <c r="Y42" s="2106">
        <f>V42+2+8</f>
        <v>45088</v>
      </c>
      <c r="Z42" s="2106">
        <f>V42+28</f>
        <v>45106</v>
      </c>
      <c r="AA42" s="2106">
        <f>V42+22</f>
        <v>45100</v>
      </c>
      <c r="AB42" s="2109">
        <f>AA42+12</f>
        <v>45112</v>
      </c>
      <c r="AC42" s="2109">
        <f>AA42+24</f>
        <v>45124</v>
      </c>
      <c r="AD42" s="2118">
        <f>U42+21</f>
        <v>45089</v>
      </c>
      <c r="AE42" s="2118">
        <f>AD42+5</f>
        <v>45094</v>
      </c>
      <c r="AF42" s="2118">
        <f>AD42+2</f>
        <v>45091</v>
      </c>
      <c r="AG42" s="2109">
        <f>Y42+10</f>
        <v>45098</v>
      </c>
      <c r="AH42" s="2109">
        <f>Y42+14</f>
        <v>45102</v>
      </c>
    </row>
    <row r="43" spans="1:34">
      <c r="A43" s="197" t="s">
        <v>189</v>
      </c>
      <c r="B43" s="198" t="s">
        <v>168</v>
      </c>
      <c r="C43" s="199">
        <f>SUM(C40,1)</f>
        <v>319</v>
      </c>
      <c r="D43" s="196" t="s">
        <v>169</v>
      </c>
      <c r="E43" s="196">
        <f>SUM(E40,7)</f>
        <v>45058</v>
      </c>
      <c r="F43" s="196">
        <f>SUM(E43,1)</f>
        <v>45059</v>
      </c>
      <c r="G43" s="148"/>
      <c r="H43" s="146"/>
      <c r="I43" s="160"/>
      <c r="J43" s="148"/>
      <c r="K43" s="148"/>
      <c r="L43" s="148"/>
      <c r="M43" s="145" t="s">
        <v>955</v>
      </c>
      <c r="N43" s="180" t="s">
        <v>503</v>
      </c>
      <c r="O43" s="205">
        <f t="shared" si="1"/>
        <v>320</v>
      </c>
      <c r="P43" s="180" t="s">
        <v>179</v>
      </c>
      <c r="Q43" s="142">
        <f t="shared" si="2"/>
        <v>45062</v>
      </c>
      <c r="R43" s="144">
        <f t="shared" si="0"/>
        <v>45063</v>
      </c>
      <c r="S43" s="2149"/>
      <c r="T43" s="2134"/>
      <c r="U43" s="2134"/>
      <c r="V43" s="2137"/>
      <c r="W43" s="2107"/>
      <c r="X43" s="2107"/>
      <c r="Y43" s="2107"/>
      <c r="Z43" s="2107"/>
      <c r="AA43" s="2107"/>
      <c r="AB43" s="2110"/>
      <c r="AC43" s="2110"/>
      <c r="AD43" s="2119"/>
      <c r="AE43" s="2119"/>
      <c r="AF43" s="2119"/>
      <c r="AG43" s="2110"/>
      <c r="AH43" s="2110"/>
    </row>
    <row r="44" spans="1:34">
      <c r="A44" s="166" t="s">
        <v>992</v>
      </c>
      <c r="B44" s="167" t="s">
        <v>993</v>
      </c>
      <c r="C44" s="168">
        <v>210</v>
      </c>
      <c r="D44" s="169" t="s">
        <v>169</v>
      </c>
      <c r="E44" s="166">
        <v>44266</v>
      </c>
      <c r="F44" s="169">
        <v>44267</v>
      </c>
      <c r="G44" s="216" t="s">
        <v>189</v>
      </c>
      <c r="H44" s="217" t="s">
        <v>184</v>
      </c>
      <c r="I44" s="218">
        <f>SUM(I41,1)</f>
        <v>320</v>
      </c>
      <c r="J44" s="219" t="s">
        <v>169</v>
      </c>
      <c r="K44" s="220">
        <f>SUM(K41,7)</f>
        <v>45060</v>
      </c>
      <c r="L44" s="221">
        <f>SUM(K44,1)</f>
        <v>45061</v>
      </c>
      <c r="M44" s="154" t="s">
        <v>994</v>
      </c>
      <c r="N44" s="152" t="s">
        <v>178</v>
      </c>
      <c r="O44" s="204">
        <f t="shared" si="1"/>
        <v>319</v>
      </c>
      <c r="P44" s="156" t="s">
        <v>179</v>
      </c>
      <c r="Q44" s="152">
        <f t="shared" si="2"/>
        <v>45064</v>
      </c>
      <c r="R44" s="202">
        <f t="shared" si="0"/>
        <v>45065</v>
      </c>
      <c r="S44" s="2150"/>
      <c r="T44" s="2135"/>
      <c r="U44" s="2135"/>
      <c r="V44" s="2138"/>
      <c r="W44" s="2108"/>
      <c r="X44" s="2108"/>
      <c r="Y44" s="2108"/>
      <c r="Z44" s="2108"/>
      <c r="AA44" s="2108"/>
      <c r="AB44" s="2111"/>
      <c r="AC44" s="2111"/>
      <c r="AD44" s="2120"/>
      <c r="AE44" s="2120"/>
      <c r="AF44" s="2120"/>
      <c r="AG44" s="2111"/>
      <c r="AH44" s="2111"/>
    </row>
  </sheetData>
  <mergeCells count="216">
    <mergeCell ref="AG42:AG44"/>
    <mergeCell ref="AH42:AH44"/>
    <mergeCell ref="AA42:AA44"/>
    <mergeCell ref="AB42:AB44"/>
    <mergeCell ref="AC42:AC44"/>
    <mergeCell ref="AD42:AD44"/>
    <mergeCell ref="AE42:AE44"/>
    <mergeCell ref="AF42:AF44"/>
    <mergeCell ref="AG39:AG41"/>
    <mergeCell ref="AH39:AH41"/>
    <mergeCell ref="AB39:AB41"/>
    <mergeCell ref="AC39:AC41"/>
    <mergeCell ref="AD39:AD41"/>
    <mergeCell ref="AE39:AE41"/>
    <mergeCell ref="AF39:AF41"/>
    <mergeCell ref="S42:S44"/>
    <mergeCell ref="T42:T44"/>
    <mergeCell ref="U42:U44"/>
    <mergeCell ref="V42:V44"/>
    <mergeCell ref="W42:W44"/>
    <mergeCell ref="X42:X44"/>
    <mergeCell ref="Y42:Y44"/>
    <mergeCell ref="Z42:Z44"/>
    <mergeCell ref="AA39:AA41"/>
    <mergeCell ref="AF33:AF35"/>
    <mergeCell ref="AG36:AG38"/>
    <mergeCell ref="AH36:AH38"/>
    <mergeCell ref="S39:S41"/>
    <mergeCell ref="T39:T41"/>
    <mergeCell ref="U39:U41"/>
    <mergeCell ref="V39:V41"/>
    <mergeCell ref="W39:W41"/>
    <mergeCell ref="X39:X41"/>
    <mergeCell ref="Y39:Y41"/>
    <mergeCell ref="Z39:Z41"/>
    <mergeCell ref="AA36:AA38"/>
    <mergeCell ref="AB36:AB38"/>
    <mergeCell ref="AC36:AC38"/>
    <mergeCell ref="AD36:AD38"/>
    <mergeCell ref="AE36:AE38"/>
    <mergeCell ref="AF36:AF38"/>
    <mergeCell ref="S36:S38"/>
    <mergeCell ref="T36:T38"/>
    <mergeCell ref="U36:U38"/>
    <mergeCell ref="V36:V38"/>
    <mergeCell ref="W36:W38"/>
    <mergeCell ref="X36:X38"/>
    <mergeCell ref="Y36:Y38"/>
    <mergeCell ref="Z36:Z38"/>
    <mergeCell ref="AA33:AA35"/>
    <mergeCell ref="AB27:AB29"/>
    <mergeCell ref="AC27:AC29"/>
    <mergeCell ref="AD27:AD29"/>
    <mergeCell ref="AE27:AE29"/>
    <mergeCell ref="W30:W32"/>
    <mergeCell ref="X30:X32"/>
    <mergeCell ref="Y30:Y32"/>
    <mergeCell ref="Z30:Z32"/>
    <mergeCell ref="AA27:AA29"/>
    <mergeCell ref="AC33:AC35"/>
    <mergeCell ref="AD33:AD35"/>
    <mergeCell ref="AE33:AE35"/>
    <mergeCell ref="AF27:AF29"/>
    <mergeCell ref="AG30:AG32"/>
    <mergeCell ref="AH30:AH32"/>
    <mergeCell ref="S33:S35"/>
    <mergeCell ref="T33:T35"/>
    <mergeCell ref="U33:U35"/>
    <mergeCell ref="V33:V35"/>
    <mergeCell ref="W33:W35"/>
    <mergeCell ref="X33:X35"/>
    <mergeCell ref="Y33:Y35"/>
    <mergeCell ref="Z33:Z35"/>
    <mergeCell ref="AA30:AA32"/>
    <mergeCell ref="AB30:AB32"/>
    <mergeCell ref="AC30:AC32"/>
    <mergeCell ref="AD30:AD32"/>
    <mergeCell ref="AE30:AE32"/>
    <mergeCell ref="AF30:AF32"/>
    <mergeCell ref="AG33:AG35"/>
    <mergeCell ref="AH33:AH35"/>
    <mergeCell ref="AB33:AB35"/>
    <mergeCell ref="S30:S32"/>
    <mergeCell ref="T30:T32"/>
    <mergeCell ref="U30:U32"/>
    <mergeCell ref="V30:V32"/>
    <mergeCell ref="AF24:AF26"/>
    <mergeCell ref="AG24:AG26"/>
    <mergeCell ref="AH24:AH26"/>
    <mergeCell ref="T27:T29"/>
    <mergeCell ref="U27:U29"/>
    <mergeCell ref="V27:V29"/>
    <mergeCell ref="W27:W29"/>
    <mergeCell ref="X27:X29"/>
    <mergeCell ref="Y27:Y29"/>
    <mergeCell ref="Z27:Z29"/>
    <mergeCell ref="Z24:Z26"/>
    <mergeCell ref="AA24:AA26"/>
    <mergeCell ref="AB24:AB26"/>
    <mergeCell ref="AC24:AC26"/>
    <mergeCell ref="AD24:AD26"/>
    <mergeCell ref="AE24:AE26"/>
    <mergeCell ref="T24:T26"/>
    <mergeCell ref="U24:U26"/>
    <mergeCell ref="V24:V26"/>
    <mergeCell ref="W24:W26"/>
    <mergeCell ref="X24:X26"/>
    <mergeCell ref="Y24:Y26"/>
    <mergeCell ref="AG27:AG29"/>
    <mergeCell ref="AH27:AH29"/>
    <mergeCell ref="AC21:AC23"/>
    <mergeCell ref="AD21:AD23"/>
    <mergeCell ref="AE21:AE23"/>
    <mergeCell ref="AF21:AF23"/>
    <mergeCell ref="AG21:AG23"/>
    <mergeCell ref="AH21:AH23"/>
    <mergeCell ref="AH18:AH20"/>
    <mergeCell ref="T21:T23"/>
    <mergeCell ref="U21:U23"/>
    <mergeCell ref="V21:V23"/>
    <mergeCell ref="W21:W23"/>
    <mergeCell ref="X21:X23"/>
    <mergeCell ref="Y21:Y23"/>
    <mergeCell ref="Z21:Z23"/>
    <mergeCell ref="AA21:AA23"/>
    <mergeCell ref="AB21:AB23"/>
    <mergeCell ref="AB18:AB20"/>
    <mergeCell ref="AC18:AC20"/>
    <mergeCell ref="AD18:AD20"/>
    <mergeCell ref="AE18:AE20"/>
    <mergeCell ref="AF18:AF20"/>
    <mergeCell ref="AG18:AG20"/>
    <mergeCell ref="AG15:AG17"/>
    <mergeCell ref="AH15:AH17"/>
    <mergeCell ref="T18:T20"/>
    <mergeCell ref="U18:U20"/>
    <mergeCell ref="V18:V20"/>
    <mergeCell ref="W18:W20"/>
    <mergeCell ref="X18:X20"/>
    <mergeCell ref="Y18:Y20"/>
    <mergeCell ref="Z18:Z20"/>
    <mergeCell ref="AA18:AA20"/>
    <mergeCell ref="AA15:AA17"/>
    <mergeCell ref="AB15:AB17"/>
    <mergeCell ref="AC15:AC17"/>
    <mergeCell ref="AD15:AD17"/>
    <mergeCell ref="AE15:AE17"/>
    <mergeCell ref="AF15:AF17"/>
    <mergeCell ref="T15:T17"/>
    <mergeCell ref="U15:U17"/>
    <mergeCell ref="V15:V17"/>
    <mergeCell ref="W15:W17"/>
    <mergeCell ref="X15:X17"/>
    <mergeCell ref="Y15:Y17"/>
    <mergeCell ref="Z15:Z17"/>
    <mergeCell ref="AH6:AH8"/>
    <mergeCell ref="AD6:AD8"/>
    <mergeCell ref="AE6:AE8"/>
    <mergeCell ref="AF6:AF8"/>
    <mergeCell ref="Z12:Z14"/>
    <mergeCell ref="AA12:AA14"/>
    <mergeCell ref="AE9:AE11"/>
    <mergeCell ref="AF9:AF11"/>
    <mergeCell ref="AG9:AG11"/>
    <mergeCell ref="AH9:AH11"/>
    <mergeCell ref="Z9:Z11"/>
    <mergeCell ref="AA9:AA11"/>
    <mergeCell ref="AB9:AB11"/>
    <mergeCell ref="AC9:AC11"/>
    <mergeCell ref="AD9:AD11"/>
    <mergeCell ref="AF12:AF14"/>
    <mergeCell ref="AG12:AG14"/>
    <mergeCell ref="AH12:AH14"/>
    <mergeCell ref="AB12:AB14"/>
    <mergeCell ref="AC12:AC14"/>
    <mergeCell ref="AD12:AD14"/>
    <mergeCell ref="Z6:Z8"/>
    <mergeCell ref="AE12:AE14"/>
    <mergeCell ref="S9:S11"/>
    <mergeCell ref="T9:T11"/>
    <mergeCell ref="U9:U11"/>
    <mergeCell ref="V9:V11"/>
    <mergeCell ref="W9:W11"/>
    <mergeCell ref="X9:X11"/>
    <mergeCell ref="AG6:AG8"/>
    <mergeCell ref="T12:T14"/>
    <mergeCell ref="U12:U14"/>
    <mergeCell ref="V12:V14"/>
    <mergeCell ref="W12:W14"/>
    <mergeCell ref="X12:X14"/>
    <mergeCell ref="Y12:Y14"/>
    <mergeCell ref="Y9:Y11"/>
    <mergeCell ref="A5:R5"/>
    <mergeCell ref="T5:U5"/>
    <mergeCell ref="W5:AA5"/>
    <mergeCell ref="AB5:AD5"/>
    <mergeCell ref="AE5:AH5"/>
    <mergeCell ref="A6:F6"/>
    <mergeCell ref="G6:L6"/>
    <mergeCell ref="M6:R6"/>
    <mergeCell ref="S6:S8"/>
    <mergeCell ref="T6:T8"/>
    <mergeCell ref="B7:D7"/>
    <mergeCell ref="H7:J7"/>
    <mergeCell ref="N7:P7"/>
    <mergeCell ref="B8:D8"/>
    <mergeCell ref="H8:J8"/>
    <mergeCell ref="N8:P8"/>
    <mergeCell ref="AA6:AA8"/>
    <mergeCell ref="AB6:AB8"/>
    <mergeCell ref="AC6:AC8"/>
    <mergeCell ref="U6:U8"/>
    <mergeCell ref="V6:V8"/>
    <mergeCell ref="W6:W8"/>
    <mergeCell ref="X6:X8"/>
    <mergeCell ref="Y6:Y8"/>
  </mergeCells>
  <conditionalFormatting sqref="A9">
    <cfRule type="duplicateValues" dxfId="19" priority="1"/>
    <cfRule type="duplicateValues" dxfId="18" priority="2"/>
    <cfRule type="duplicateValues" dxfId="17" priority="3"/>
    <cfRule type="duplicateValues" dxfId="16" priority="4"/>
  </conditionalFormatting>
  <conditionalFormatting sqref="M39">
    <cfRule type="duplicateValues" dxfId="15" priority="5"/>
    <cfRule type="duplicateValues" dxfId="14" priority="6"/>
    <cfRule type="duplicateValues" dxfId="13" priority="7"/>
    <cfRule type="duplicateValues" dxfId="12" priority="8"/>
    <cfRule type="duplicateValues" dxfId="11" priority="9"/>
    <cfRule type="duplicateValues" dxfId="10" priority="10"/>
    <cfRule type="duplicateValues" dxfId="9" priority="11"/>
    <cfRule type="duplicateValues" dxfId="8" priority="12"/>
    <cfRule type="duplicateValues" dxfId="7" priority="13"/>
    <cfRule type="duplicateValues" dxfId="6" priority="14"/>
    <cfRule type="duplicateValues" dxfId="5" priority="15"/>
    <cfRule type="duplicateValues" dxfId="4" priority="16"/>
    <cfRule type="duplicateValues" dxfId="3" priority="17"/>
    <cfRule type="duplicateValues" dxfId="2" priority="18"/>
    <cfRule type="duplicateValues" dxfId="1" priority="19"/>
    <cfRule type="duplicateValues" dxfId="0" priority="20"/>
  </conditionalFormatting>
  <pageMargins left="0.7" right="0.7" top="0.75" bottom="0.75" header="0.3" footer="0.3"/>
  <pageSetup orientation="portrait" r:id="rId1"/>
  <headerFooter>
    <oddFooter>&amp;L&amp;1#&amp;"Calibri"&amp;10 Sensitivity: Internal</oddFoot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631E5-093F-46DD-8B83-2E1AA5559BD8}">
  <dimension ref="A1:BP210"/>
  <sheetViews>
    <sheetView topLeftCell="A64" zoomScale="85" zoomScaleNormal="85" workbookViewId="0">
      <selection activeCell="C86" sqref="C86"/>
    </sheetView>
  </sheetViews>
  <sheetFormatPr defaultRowHeight="15" customHeight="1"/>
  <cols>
    <col min="1" max="1" width="50.28515625" customWidth="1"/>
    <col min="2" max="2" width="3.7109375" customWidth="1"/>
    <col min="3" max="3" width="4.7109375" customWidth="1"/>
    <col min="4" max="4" width="3.7109375" customWidth="1"/>
    <col min="9" max="9" width="23.85546875" customWidth="1"/>
    <col min="10" max="10" width="3.7109375" customWidth="1"/>
    <col min="11" max="11" width="7.42578125" customWidth="1"/>
    <col min="12" max="12" width="3.7109375" customWidth="1"/>
    <col min="15" max="15" width="15.85546875" hidden="1" customWidth="1"/>
    <col min="16" max="18" width="15.28515625" hidden="1" customWidth="1"/>
    <col min="19" max="22" width="15.28515625" customWidth="1"/>
    <col min="23" max="23" width="15.28515625" hidden="1" customWidth="1"/>
    <col min="24" max="24" width="15.28515625" customWidth="1"/>
    <col min="25" max="25" width="15.28515625" hidden="1" customWidth="1"/>
    <col min="26" max="26" width="153.7109375" customWidth="1"/>
  </cols>
  <sheetData>
    <row r="1" spans="1:68" ht="13.9" customHeight="1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</row>
    <row r="2" spans="1:68" ht="24.75">
      <c r="A2" s="4" t="s">
        <v>148</v>
      </c>
      <c r="B2" s="3" t="s">
        <v>84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2"/>
      <c r="AC2" s="2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</row>
    <row r="3" spans="1:68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351" t="s">
        <v>995</v>
      </c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2"/>
      <c r="AB3" s="2"/>
      <c r="AC3" s="2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</row>
    <row r="4" spans="1:68" ht="24.75">
      <c r="A4" s="1122" t="s">
        <v>84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8"/>
      <c r="AA4" s="2"/>
      <c r="AB4" s="2"/>
      <c r="AC4" s="2"/>
    </row>
    <row r="5" spans="1:68" ht="27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154</v>
      </c>
      <c r="I5" s="1134" t="s">
        <v>339</v>
      </c>
      <c r="J5" s="1139" t="s">
        <v>152</v>
      </c>
      <c r="K5" s="1129"/>
      <c r="L5" s="1129"/>
      <c r="M5" s="1588" t="s">
        <v>154</v>
      </c>
      <c r="N5" s="1589"/>
      <c r="O5" s="346" t="s">
        <v>996</v>
      </c>
      <c r="P5" s="276" t="s">
        <v>997</v>
      </c>
      <c r="Q5" s="688"/>
      <c r="R5" s="689"/>
      <c r="S5" s="2171" t="s">
        <v>90</v>
      </c>
      <c r="T5" s="2172"/>
      <c r="U5" s="2172"/>
      <c r="V5" s="2172"/>
      <c r="W5" s="2172"/>
      <c r="X5" s="2172"/>
      <c r="Y5" s="2173"/>
      <c r="Z5" s="1714" t="s">
        <v>157</v>
      </c>
      <c r="AA5" s="18"/>
      <c r="AB5" s="18"/>
      <c r="AC5" s="18"/>
    </row>
    <row r="6" spans="1:68" ht="53.25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5"/>
      <c r="J6" s="1587"/>
      <c r="K6" s="1132"/>
      <c r="L6" s="1133"/>
      <c r="M6" s="235" t="s">
        <v>158</v>
      </c>
      <c r="N6" s="271" t="s">
        <v>159</v>
      </c>
      <c r="O6" s="734" t="s">
        <v>69</v>
      </c>
      <c r="P6" s="735" t="s">
        <v>828</v>
      </c>
      <c r="Q6" s="686" t="s">
        <v>826</v>
      </c>
      <c r="R6" s="687" t="s">
        <v>827</v>
      </c>
      <c r="S6" s="419" t="s">
        <v>822</v>
      </c>
      <c r="T6" s="419" t="s">
        <v>823</v>
      </c>
      <c r="U6" s="419" t="s">
        <v>998</v>
      </c>
      <c r="V6" s="419" t="s">
        <v>999</v>
      </c>
      <c r="W6" s="469" t="s">
        <v>824</v>
      </c>
      <c r="X6" s="421" t="s">
        <v>1000</v>
      </c>
      <c r="Y6" s="738" t="s">
        <v>1001</v>
      </c>
      <c r="Z6" s="1593"/>
      <c r="AA6" s="2"/>
      <c r="AB6" s="2"/>
      <c r="AC6" s="2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</row>
    <row r="7" spans="1:68" ht="15" customHeight="1">
      <c r="A7" s="447" t="s">
        <v>188</v>
      </c>
      <c r="B7" s="282" t="s">
        <v>168</v>
      </c>
      <c r="C7" s="282">
        <v>440</v>
      </c>
      <c r="D7" s="282" t="s">
        <v>169</v>
      </c>
      <c r="E7" s="71" t="s">
        <v>170</v>
      </c>
      <c r="F7" s="70">
        <v>45564</v>
      </c>
      <c r="G7" s="71">
        <f t="shared" ref="G7:G13" si="0">F7+1</f>
        <v>45565</v>
      </c>
      <c r="H7" s="70">
        <f>F7+4</f>
        <v>45568</v>
      </c>
      <c r="I7" s="1496" t="s">
        <v>916</v>
      </c>
      <c r="J7" s="1697"/>
      <c r="K7" s="2022">
        <v>2439</v>
      </c>
      <c r="L7" s="2022" t="s">
        <v>173</v>
      </c>
      <c r="M7" s="1604">
        <v>45575</v>
      </c>
      <c r="N7" s="1716">
        <f>M7+2</f>
        <v>45577</v>
      </c>
      <c r="O7" s="1574">
        <f>SUM(N7+36)</f>
        <v>45613</v>
      </c>
      <c r="P7" s="1574">
        <f>SUM(N7+34)</f>
        <v>45611</v>
      </c>
      <c r="Q7" s="1574">
        <f>SUM(N7+34)</f>
        <v>45611</v>
      </c>
      <c r="R7" s="1574">
        <f>SUM(Q7+2)</f>
        <v>45613</v>
      </c>
      <c r="S7" s="1574">
        <f>SUM(R7+2)</f>
        <v>45615</v>
      </c>
      <c r="T7" s="1574">
        <f>SUM(S7+1)</f>
        <v>45616</v>
      </c>
      <c r="U7" s="1580">
        <f>SUM(S7)</f>
        <v>45615</v>
      </c>
      <c r="V7" s="1941">
        <f>SUM(U7)</f>
        <v>45615</v>
      </c>
      <c r="W7" s="1941">
        <f>SUM(T7)</f>
        <v>45616</v>
      </c>
      <c r="X7" s="1941">
        <f>SUM(W7+11)</f>
        <v>45627</v>
      </c>
      <c r="Y7" s="2156">
        <f>SUM(W7+3)</f>
        <v>45619</v>
      </c>
      <c r="Z7" s="2168" t="s">
        <v>1002</v>
      </c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</row>
    <row r="8" spans="1:68" ht="15" customHeight="1">
      <c r="A8" s="448" t="s">
        <v>601</v>
      </c>
      <c r="B8" s="393" t="s">
        <v>168</v>
      </c>
      <c r="C8" s="393">
        <v>440</v>
      </c>
      <c r="D8" s="393" t="s">
        <v>169</v>
      </c>
      <c r="E8" s="77" t="s">
        <v>176</v>
      </c>
      <c r="F8" s="437">
        <v>45567</v>
      </c>
      <c r="G8" s="79">
        <f t="shared" si="0"/>
        <v>45568</v>
      </c>
      <c r="H8" s="78">
        <f>F8+1</f>
        <v>45568</v>
      </c>
      <c r="I8" s="1497"/>
      <c r="J8" s="1518"/>
      <c r="K8" s="2023"/>
      <c r="L8" s="2023"/>
      <c r="M8" s="1376"/>
      <c r="N8" s="1682"/>
      <c r="O8" s="1575"/>
      <c r="P8" s="1575"/>
      <c r="Q8" s="1575"/>
      <c r="R8" s="1575"/>
      <c r="S8" s="1575"/>
      <c r="T8" s="1575"/>
      <c r="U8" s="1195"/>
      <c r="V8" s="1376"/>
      <c r="W8" s="1376"/>
      <c r="X8" s="1376"/>
      <c r="Y8" s="1682"/>
      <c r="Z8" s="2169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</row>
    <row r="9" spans="1:68" s="413" customFormat="1" ht="15" customHeight="1">
      <c r="A9" s="449" t="s">
        <v>177</v>
      </c>
      <c r="B9" s="439" t="s">
        <v>178</v>
      </c>
      <c r="C9" s="439">
        <v>437</v>
      </c>
      <c r="D9" s="439" t="s">
        <v>179</v>
      </c>
      <c r="E9" s="409" t="s">
        <v>180</v>
      </c>
      <c r="F9" s="410">
        <v>45564</v>
      </c>
      <c r="G9" s="90">
        <f t="shared" si="0"/>
        <v>45565</v>
      </c>
      <c r="H9" s="89">
        <f>F9+4</f>
        <v>45568</v>
      </c>
      <c r="I9" s="1497"/>
      <c r="J9" s="1518"/>
      <c r="K9" s="2023"/>
      <c r="L9" s="2023"/>
      <c r="M9" s="1376"/>
      <c r="N9" s="1682"/>
      <c r="O9" s="1575"/>
      <c r="P9" s="1575"/>
      <c r="Q9" s="1575"/>
      <c r="R9" s="1575"/>
      <c r="S9" s="1575"/>
      <c r="T9" s="1575"/>
      <c r="U9" s="1195"/>
      <c r="V9" s="1376"/>
      <c r="W9" s="1376"/>
      <c r="X9" s="1376"/>
      <c r="Y9" s="1682"/>
      <c r="Z9" s="2169"/>
      <c r="AA9" s="412"/>
      <c r="AB9" s="412"/>
      <c r="AC9" s="412"/>
      <c r="AD9" s="412"/>
      <c r="AE9" s="412"/>
      <c r="AF9" s="412"/>
      <c r="AG9" s="412"/>
      <c r="AH9" s="412"/>
      <c r="AI9" s="412"/>
      <c r="AJ9" s="412"/>
      <c r="AK9" s="412"/>
      <c r="AL9" s="412"/>
      <c r="AM9" s="412"/>
      <c r="AN9" s="412"/>
      <c r="AO9" s="412"/>
      <c r="AP9" s="412"/>
      <c r="AQ9" s="412"/>
      <c r="AR9" s="412"/>
      <c r="AS9" s="412"/>
      <c r="AT9" s="412"/>
      <c r="AU9" s="412"/>
      <c r="AV9" s="412"/>
      <c r="AW9" s="412"/>
      <c r="AX9" s="412"/>
      <c r="AY9" s="412"/>
      <c r="AZ9" s="412"/>
      <c r="BA9" s="412"/>
      <c r="BB9" s="412"/>
      <c r="BC9" s="412"/>
      <c r="BD9" s="412"/>
      <c r="BE9" s="412"/>
      <c r="BF9" s="412"/>
      <c r="BG9" s="412"/>
      <c r="BH9" s="412"/>
      <c r="BI9" s="412"/>
      <c r="BJ9" s="412"/>
      <c r="BK9" s="412"/>
      <c r="BL9" s="412"/>
      <c r="BM9" s="412"/>
      <c r="BN9" s="412"/>
      <c r="BO9" s="412"/>
      <c r="BP9" s="412"/>
    </row>
    <row r="10" spans="1:68" ht="15" customHeight="1">
      <c r="A10" s="494" t="s">
        <v>772</v>
      </c>
      <c r="B10" s="439" t="s">
        <v>182</v>
      </c>
      <c r="C10" s="439">
        <v>438</v>
      </c>
      <c r="D10" s="439" t="s">
        <v>179</v>
      </c>
      <c r="E10" s="88" t="s">
        <v>180</v>
      </c>
      <c r="F10" s="89">
        <v>45565</v>
      </c>
      <c r="G10" s="90">
        <f t="shared" si="0"/>
        <v>45566</v>
      </c>
      <c r="H10" s="89">
        <f>F10+2</f>
        <v>45567</v>
      </c>
      <c r="I10" s="1497"/>
      <c r="J10" s="1518"/>
      <c r="K10" s="2023"/>
      <c r="L10" s="2023"/>
      <c r="M10" s="1376"/>
      <c r="N10" s="1682"/>
      <c r="O10" s="1575"/>
      <c r="P10" s="1575"/>
      <c r="Q10" s="1575"/>
      <c r="R10" s="1575"/>
      <c r="S10" s="1575"/>
      <c r="T10" s="1575"/>
      <c r="U10" s="1195"/>
      <c r="V10" s="1376"/>
      <c r="W10" s="1376"/>
      <c r="X10" s="1376"/>
      <c r="Y10" s="1682"/>
      <c r="Z10" s="2169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</row>
    <row r="11" spans="1:68" ht="15" customHeight="1">
      <c r="A11" s="449" t="s">
        <v>198</v>
      </c>
      <c r="B11" s="439" t="s">
        <v>184</v>
      </c>
      <c r="C11" s="439">
        <v>440</v>
      </c>
      <c r="D11" s="439" t="s">
        <v>169</v>
      </c>
      <c r="E11" s="88" t="s">
        <v>180</v>
      </c>
      <c r="F11" s="89">
        <v>45569</v>
      </c>
      <c r="G11" s="90">
        <f t="shared" si="0"/>
        <v>45570</v>
      </c>
      <c r="H11" s="89">
        <f>F11+2</f>
        <v>45571</v>
      </c>
      <c r="I11" s="1497"/>
      <c r="J11" s="1518"/>
      <c r="K11" s="2023"/>
      <c r="L11" s="2023"/>
      <c r="M11" s="1376"/>
      <c r="N11" s="1682"/>
      <c r="O11" s="1575"/>
      <c r="P11" s="1575"/>
      <c r="Q11" s="1575"/>
      <c r="R11" s="1575"/>
      <c r="S11" s="1575"/>
      <c r="T11" s="1575"/>
      <c r="U11" s="1195"/>
      <c r="V11" s="1376"/>
      <c r="W11" s="1376"/>
      <c r="X11" s="1376"/>
      <c r="Y11" s="1682"/>
      <c r="Z11" s="2169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</row>
    <row r="12" spans="1:68" ht="15" customHeight="1">
      <c r="A12" s="450" t="s">
        <v>193</v>
      </c>
      <c r="B12" s="440" t="s">
        <v>186</v>
      </c>
      <c r="C12" s="440">
        <v>440</v>
      </c>
      <c r="D12" s="440" t="s">
        <v>169</v>
      </c>
      <c r="E12" s="95" t="s">
        <v>187</v>
      </c>
      <c r="F12" s="96">
        <v>45565</v>
      </c>
      <c r="G12" s="97">
        <f t="shared" si="0"/>
        <v>45566</v>
      </c>
      <c r="H12" s="96">
        <f>F12+1</f>
        <v>45566</v>
      </c>
      <c r="I12" s="1497"/>
      <c r="J12" s="1518"/>
      <c r="K12" s="2023"/>
      <c r="L12" s="2023"/>
      <c r="M12" s="1376"/>
      <c r="N12" s="1682"/>
      <c r="O12" s="1575"/>
      <c r="P12" s="1575"/>
      <c r="Q12" s="1575"/>
      <c r="R12" s="1575"/>
      <c r="S12" s="1575"/>
      <c r="T12" s="1575"/>
      <c r="U12" s="1195"/>
      <c r="V12" s="1376"/>
      <c r="W12" s="1376"/>
      <c r="X12" s="1376"/>
      <c r="Y12" s="1682"/>
      <c r="Z12" s="2169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</row>
    <row r="13" spans="1:68" ht="15.75" customHeight="1">
      <c r="A13" s="451" t="s">
        <v>177</v>
      </c>
      <c r="B13" s="440" t="s">
        <v>178</v>
      </c>
      <c r="C13" s="440">
        <v>437</v>
      </c>
      <c r="D13" s="440" t="s">
        <v>179</v>
      </c>
      <c r="E13" s="357" t="s">
        <v>187</v>
      </c>
      <c r="F13" s="102">
        <v>45567</v>
      </c>
      <c r="G13" s="103">
        <f t="shared" si="0"/>
        <v>45568</v>
      </c>
      <c r="H13" s="102">
        <f>F13+1</f>
        <v>45568</v>
      </c>
      <c r="I13" s="1498"/>
      <c r="J13" s="1698"/>
      <c r="K13" s="2024"/>
      <c r="L13" s="2024"/>
      <c r="M13" s="1605"/>
      <c r="N13" s="1860"/>
      <c r="O13" s="1576"/>
      <c r="P13" s="1576"/>
      <c r="Q13" s="1576"/>
      <c r="R13" s="1576"/>
      <c r="S13" s="1576"/>
      <c r="T13" s="1576"/>
      <c r="U13" s="1581"/>
      <c r="V13" s="1719"/>
      <c r="W13" s="1719"/>
      <c r="X13" s="1719"/>
      <c r="Y13" s="1717"/>
      <c r="Z13" s="2170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</row>
    <row r="14" spans="1:68" ht="15.75" customHeight="1">
      <c r="A14" s="62"/>
      <c r="B14" s="360"/>
      <c r="C14" s="360"/>
      <c r="D14" s="361"/>
      <c r="E14" s="40"/>
      <c r="F14" s="39"/>
      <c r="G14" s="39"/>
      <c r="H14" s="39"/>
      <c r="I14" s="63"/>
      <c r="J14" s="63"/>
      <c r="K14" s="63"/>
      <c r="L14" s="63"/>
      <c r="M14" s="64"/>
      <c r="N14" s="64"/>
      <c r="O14" s="417"/>
      <c r="P14" s="417"/>
      <c r="Q14" s="417"/>
      <c r="R14" s="417"/>
      <c r="S14" s="417"/>
      <c r="T14" s="417"/>
      <c r="U14" s="417"/>
      <c r="V14" s="417"/>
      <c r="W14" s="470"/>
      <c r="X14" s="417"/>
      <c r="Y14" s="417"/>
      <c r="Z14" s="418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</row>
    <row r="15" spans="1:68" ht="15" customHeight="1">
      <c r="A15" s="447" t="s">
        <v>603</v>
      </c>
      <c r="B15" s="393" t="s">
        <v>168</v>
      </c>
      <c r="C15" s="393">
        <f>C7+1</f>
        <v>441</v>
      </c>
      <c r="D15" s="393" t="s">
        <v>169</v>
      </c>
      <c r="E15" s="69" t="s">
        <v>170</v>
      </c>
      <c r="F15" s="70">
        <f>F7+7</f>
        <v>45571</v>
      </c>
      <c r="G15" s="71">
        <f t="shared" ref="G15:G21" si="1">F15+1</f>
        <v>45572</v>
      </c>
      <c r="H15" s="72">
        <f>F15+4</f>
        <v>45575</v>
      </c>
      <c r="I15" s="1697" t="s">
        <v>917</v>
      </c>
      <c r="J15" s="2022" t="s">
        <v>918</v>
      </c>
      <c r="K15" s="2022">
        <v>440</v>
      </c>
      <c r="L15" s="2022" t="s">
        <v>179</v>
      </c>
      <c r="M15" s="1604">
        <f>SUM(M7,7)</f>
        <v>45582</v>
      </c>
      <c r="N15" s="1716">
        <f>M15+2</f>
        <v>45584</v>
      </c>
      <c r="O15" s="1574">
        <f>SUM(N15+36)</f>
        <v>45620</v>
      </c>
      <c r="P15" s="1574">
        <f>SUM(N15+34)</f>
        <v>45618</v>
      </c>
      <c r="Q15" s="1574">
        <f>SUM(N15+34)</f>
        <v>45618</v>
      </c>
      <c r="R15" s="1574">
        <f>SUM(Q15+2)</f>
        <v>45620</v>
      </c>
      <c r="S15" s="1574">
        <f>SUM(R15+2)</f>
        <v>45622</v>
      </c>
      <c r="T15" s="1574">
        <f>SUM(S15+1)</f>
        <v>45623</v>
      </c>
      <c r="U15" s="1580">
        <f>SUM(S15)</f>
        <v>45622</v>
      </c>
      <c r="V15" s="1941">
        <f>SUM(U15)</f>
        <v>45622</v>
      </c>
      <c r="W15" s="1941">
        <f>SUM(T15)</f>
        <v>45623</v>
      </c>
      <c r="X15" s="1941">
        <f>SUM(W15+11)</f>
        <v>45634</v>
      </c>
      <c r="Y15" s="2156">
        <f>SUM(W15+3)</f>
        <v>45626</v>
      </c>
      <c r="Z15" s="2151" t="s">
        <v>1002</v>
      </c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</row>
    <row r="16" spans="1:68" ht="11.25" customHeight="1">
      <c r="A16" s="448" t="s">
        <v>194</v>
      </c>
      <c r="B16" s="282" t="s">
        <v>168</v>
      </c>
      <c r="C16" s="282">
        <f>C8+1</f>
        <v>441</v>
      </c>
      <c r="D16" s="282" t="s">
        <v>169</v>
      </c>
      <c r="E16" s="77" t="s">
        <v>176</v>
      </c>
      <c r="F16" s="78">
        <f>F8+7</f>
        <v>45574</v>
      </c>
      <c r="G16" s="79">
        <f t="shared" si="1"/>
        <v>45575</v>
      </c>
      <c r="H16" s="80">
        <f>F16+1</f>
        <v>45575</v>
      </c>
      <c r="I16" s="1518"/>
      <c r="J16" s="2023"/>
      <c r="K16" s="2023"/>
      <c r="L16" s="2023"/>
      <c r="M16" s="1376"/>
      <c r="N16" s="1682"/>
      <c r="O16" s="1575"/>
      <c r="P16" s="1575"/>
      <c r="Q16" s="1575"/>
      <c r="R16" s="1575"/>
      <c r="S16" s="1575"/>
      <c r="T16" s="1575"/>
      <c r="U16" s="1195"/>
      <c r="V16" s="1376"/>
      <c r="W16" s="1376"/>
      <c r="X16" s="1376"/>
      <c r="Y16" s="1682"/>
      <c r="Z16" s="215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</row>
    <row r="17" spans="1:68" ht="15" customHeight="1">
      <c r="A17" s="449" t="s">
        <v>196</v>
      </c>
      <c r="B17" s="439" t="s">
        <v>178</v>
      </c>
      <c r="C17" s="439">
        <f>C9+1</f>
        <v>438</v>
      </c>
      <c r="D17" s="439" t="s">
        <v>179</v>
      </c>
      <c r="E17" s="88" t="s">
        <v>180</v>
      </c>
      <c r="F17" s="89">
        <f>F9+7</f>
        <v>45571</v>
      </c>
      <c r="G17" s="90">
        <f t="shared" si="1"/>
        <v>45572</v>
      </c>
      <c r="H17" s="91">
        <f>F17+4</f>
        <v>45575</v>
      </c>
      <c r="I17" s="1518"/>
      <c r="J17" s="2023"/>
      <c r="K17" s="2023"/>
      <c r="L17" s="2023"/>
      <c r="M17" s="1376"/>
      <c r="N17" s="1682"/>
      <c r="O17" s="1575"/>
      <c r="P17" s="1575"/>
      <c r="Q17" s="1575"/>
      <c r="R17" s="1575"/>
      <c r="S17" s="1575"/>
      <c r="T17" s="1575"/>
      <c r="U17" s="1195"/>
      <c r="V17" s="1376"/>
      <c r="W17" s="1376"/>
      <c r="X17" s="1376"/>
      <c r="Y17" s="1682"/>
      <c r="Z17" s="215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</row>
    <row r="18" spans="1:68" ht="15" customHeight="1">
      <c r="A18" s="494" t="s">
        <v>774</v>
      </c>
      <c r="B18" s="439" t="s">
        <v>182</v>
      </c>
      <c r="C18" s="439">
        <f>C10+1</f>
        <v>439</v>
      </c>
      <c r="D18" s="439" t="s">
        <v>179</v>
      </c>
      <c r="E18" s="88" t="s">
        <v>180</v>
      </c>
      <c r="F18" s="89">
        <f>F10+7</f>
        <v>45572</v>
      </c>
      <c r="G18" s="90">
        <f t="shared" si="1"/>
        <v>45573</v>
      </c>
      <c r="H18" s="91">
        <f>F18+2</f>
        <v>45574</v>
      </c>
      <c r="I18" s="1518"/>
      <c r="J18" s="2023"/>
      <c r="K18" s="2023"/>
      <c r="L18" s="2023"/>
      <c r="M18" s="1376"/>
      <c r="N18" s="1682"/>
      <c r="O18" s="1575"/>
      <c r="P18" s="1575"/>
      <c r="Q18" s="1575"/>
      <c r="R18" s="1575"/>
      <c r="S18" s="1575"/>
      <c r="T18" s="1575"/>
      <c r="U18" s="1195"/>
      <c r="V18" s="1376"/>
      <c r="W18" s="1376"/>
      <c r="X18" s="1376"/>
      <c r="Y18" s="1682"/>
      <c r="Z18" s="215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</row>
    <row r="19" spans="1:68" ht="15" customHeight="1">
      <c r="A19" s="449" t="s">
        <v>512</v>
      </c>
      <c r="B19" s="439" t="s">
        <v>184</v>
      </c>
      <c r="C19" s="439">
        <f>C11+1</f>
        <v>441</v>
      </c>
      <c r="D19" s="439" t="s">
        <v>169</v>
      </c>
      <c r="E19" s="88" t="s">
        <v>180</v>
      </c>
      <c r="F19" s="89">
        <f>F11+7</f>
        <v>45576</v>
      </c>
      <c r="G19" s="90">
        <f t="shared" si="1"/>
        <v>45577</v>
      </c>
      <c r="H19" s="89">
        <f>F19+2</f>
        <v>45578</v>
      </c>
      <c r="I19" s="1518"/>
      <c r="J19" s="2023"/>
      <c r="K19" s="2023"/>
      <c r="L19" s="2023"/>
      <c r="M19" s="1376"/>
      <c r="N19" s="1682"/>
      <c r="O19" s="1575"/>
      <c r="P19" s="1575"/>
      <c r="Q19" s="1575"/>
      <c r="R19" s="1575"/>
      <c r="S19" s="1575"/>
      <c r="T19" s="1575"/>
      <c r="U19" s="1195"/>
      <c r="V19" s="1376"/>
      <c r="W19" s="1376"/>
      <c r="X19" s="1376"/>
      <c r="Y19" s="1682"/>
      <c r="Z19" s="215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</row>
    <row r="20" spans="1:68" ht="15" customHeight="1">
      <c r="A20" s="450" t="s">
        <v>199</v>
      </c>
      <c r="B20" s="440" t="s">
        <v>186</v>
      </c>
      <c r="C20" s="440">
        <f>C12+1</f>
        <v>441</v>
      </c>
      <c r="D20" s="440" t="s">
        <v>169</v>
      </c>
      <c r="E20" s="95" t="s">
        <v>187</v>
      </c>
      <c r="F20" s="96">
        <f>F12+7</f>
        <v>45572</v>
      </c>
      <c r="G20" s="97">
        <f t="shared" si="1"/>
        <v>45573</v>
      </c>
      <c r="H20" s="98">
        <f>F20+1</f>
        <v>45573</v>
      </c>
      <c r="I20" s="1518"/>
      <c r="J20" s="2023"/>
      <c r="K20" s="2023"/>
      <c r="L20" s="2023"/>
      <c r="M20" s="1376"/>
      <c r="N20" s="1682"/>
      <c r="O20" s="1575"/>
      <c r="P20" s="1575"/>
      <c r="Q20" s="1575"/>
      <c r="R20" s="1575"/>
      <c r="S20" s="1575"/>
      <c r="T20" s="1575"/>
      <c r="U20" s="1195"/>
      <c r="V20" s="1376"/>
      <c r="W20" s="1376"/>
      <c r="X20" s="1376"/>
      <c r="Y20" s="1682"/>
      <c r="Z20" s="215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</row>
    <row r="21" spans="1:68" ht="15" customHeight="1">
      <c r="A21" s="451" t="s">
        <v>211</v>
      </c>
      <c r="B21" s="440" t="s">
        <v>184</v>
      </c>
      <c r="C21" s="440">
        <v>440</v>
      </c>
      <c r="D21" s="440" t="s">
        <v>201</v>
      </c>
      <c r="E21" s="357" t="s">
        <v>187</v>
      </c>
      <c r="F21" s="102">
        <f>F13+4</f>
        <v>45571</v>
      </c>
      <c r="G21" s="103">
        <f t="shared" si="1"/>
        <v>45572</v>
      </c>
      <c r="H21" s="281">
        <f>F21+1</f>
        <v>45572</v>
      </c>
      <c r="I21" s="1698"/>
      <c r="J21" s="2024"/>
      <c r="K21" s="2024"/>
      <c r="L21" s="2024"/>
      <c r="M21" s="1605"/>
      <c r="N21" s="1860"/>
      <c r="O21" s="1576"/>
      <c r="P21" s="1576"/>
      <c r="Q21" s="1576"/>
      <c r="R21" s="1576"/>
      <c r="S21" s="1576"/>
      <c r="T21" s="1576"/>
      <c r="U21" s="1581"/>
      <c r="V21" s="1719"/>
      <c r="W21" s="1719"/>
      <c r="X21" s="1719"/>
      <c r="Y21" s="1717"/>
      <c r="Z21" s="2153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</row>
    <row r="22" spans="1:68" ht="15" customHeight="1">
      <c r="A22" s="62"/>
      <c r="B22" s="360"/>
      <c r="C22" s="360"/>
      <c r="D22" s="361"/>
      <c r="E22" s="40"/>
      <c r="F22" s="39"/>
      <c r="G22" s="39"/>
      <c r="H22" s="39"/>
      <c r="I22" s="63"/>
      <c r="J22" s="63"/>
      <c r="K22" s="63"/>
      <c r="L22" s="63"/>
      <c r="M22" s="64"/>
      <c r="N22" s="64"/>
      <c r="O22" s="417"/>
      <c r="P22" s="417"/>
      <c r="Q22" s="417"/>
      <c r="R22" s="417"/>
      <c r="S22" s="417"/>
      <c r="T22" s="417"/>
      <c r="U22" s="417"/>
      <c r="V22" s="417"/>
      <c r="W22" s="470"/>
      <c r="X22" s="417"/>
      <c r="Y22" s="424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</row>
    <row r="23" spans="1:68" ht="15" customHeight="1">
      <c r="A23" s="447" t="s">
        <v>202</v>
      </c>
      <c r="B23" s="282" t="s">
        <v>168</v>
      </c>
      <c r="C23" s="282">
        <f>C15+1</f>
        <v>442</v>
      </c>
      <c r="D23" s="282" t="s">
        <v>169</v>
      </c>
      <c r="E23" s="69" t="s">
        <v>170</v>
      </c>
      <c r="F23" s="70">
        <f>F15+7</f>
        <v>45578</v>
      </c>
      <c r="G23" s="71">
        <f t="shared" ref="G23:G29" si="2">F23+1</f>
        <v>45579</v>
      </c>
      <c r="H23" s="70">
        <f>F23+4</f>
        <v>45582</v>
      </c>
      <c r="I23" s="1496" t="s">
        <v>919</v>
      </c>
      <c r="J23" s="1112"/>
      <c r="K23" s="495"/>
      <c r="L23" s="2165" t="s">
        <v>173</v>
      </c>
      <c r="M23" s="1508">
        <f>SUM(M15+7)</f>
        <v>45589</v>
      </c>
      <c r="N23" s="1340">
        <f>M23+2</f>
        <v>45591</v>
      </c>
      <c r="O23" s="1620">
        <f>SUM(N23+36)</f>
        <v>45627</v>
      </c>
      <c r="P23" s="1340">
        <f>SUM(N23+34)</f>
        <v>45625</v>
      </c>
      <c r="Q23" s="1620">
        <f>SUM(N23+34)</f>
        <v>45625</v>
      </c>
      <c r="R23" s="1340">
        <f>SUM(Q23+2)</f>
        <v>45627</v>
      </c>
      <c r="S23" s="1620">
        <f>SUM(R23+2)</f>
        <v>45629</v>
      </c>
      <c r="T23" s="1508">
        <f>SUM(S23+1)</f>
        <v>45630</v>
      </c>
      <c r="U23" s="1594">
        <f>SUM(S23)</f>
        <v>45629</v>
      </c>
      <c r="V23" s="2154">
        <f>SUM(U23)</f>
        <v>45629</v>
      </c>
      <c r="W23" s="1815">
        <f>SUM(T23)</f>
        <v>45630</v>
      </c>
      <c r="X23" s="2154">
        <f>SUM(W23+11)</f>
        <v>45641</v>
      </c>
      <c r="Y23" s="1971">
        <f>SUM(W23+3)</f>
        <v>45633</v>
      </c>
      <c r="Z23" s="2151" t="s">
        <v>1002</v>
      </c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</row>
    <row r="24" spans="1:68" ht="15" customHeight="1">
      <c r="A24" s="448" t="s">
        <v>202</v>
      </c>
      <c r="B24" s="331" t="s">
        <v>168</v>
      </c>
      <c r="C24" s="331">
        <f>C16+1</f>
        <v>442</v>
      </c>
      <c r="D24" s="331" t="s">
        <v>169</v>
      </c>
      <c r="E24" s="77" t="s">
        <v>176</v>
      </c>
      <c r="F24" s="78">
        <f>F16+7</f>
        <v>45581</v>
      </c>
      <c r="G24" s="79">
        <f t="shared" si="2"/>
        <v>45582</v>
      </c>
      <c r="H24" s="78">
        <f>F24+1</f>
        <v>45582</v>
      </c>
      <c r="I24" s="1497"/>
      <c r="J24" s="1083"/>
      <c r="K24" s="496"/>
      <c r="L24" s="2166"/>
      <c r="M24" s="1509"/>
      <c r="N24" s="1341"/>
      <c r="O24" s="1495"/>
      <c r="P24" s="1341"/>
      <c r="Q24" s="1495"/>
      <c r="R24" s="1341"/>
      <c r="S24" s="1495"/>
      <c r="T24" s="1509"/>
      <c r="U24" s="1319"/>
      <c r="V24" s="1071"/>
      <c r="W24" s="1371"/>
      <c r="X24" s="1071"/>
      <c r="Y24" s="1357"/>
      <c r="Z24" s="215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</row>
    <row r="25" spans="1:68" ht="15" customHeight="1">
      <c r="A25" s="449" t="s">
        <v>203</v>
      </c>
      <c r="B25" s="439" t="s">
        <v>178</v>
      </c>
      <c r="C25" s="439">
        <f>C17+1</f>
        <v>439</v>
      </c>
      <c r="D25" s="439" t="s">
        <v>179</v>
      </c>
      <c r="E25" s="88" t="s">
        <v>180</v>
      </c>
      <c r="F25" s="89">
        <f>F17+7</f>
        <v>45578</v>
      </c>
      <c r="G25" s="90">
        <f t="shared" si="2"/>
        <v>45579</v>
      </c>
      <c r="H25" s="89">
        <f>F25+4</f>
        <v>45582</v>
      </c>
      <c r="I25" s="1497"/>
      <c r="J25" s="1083"/>
      <c r="K25" s="496"/>
      <c r="L25" s="2166"/>
      <c r="M25" s="1509"/>
      <c r="N25" s="1341"/>
      <c r="O25" s="1495"/>
      <c r="P25" s="1341"/>
      <c r="Q25" s="1495"/>
      <c r="R25" s="1341"/>
      <c r="S25" s="1495"/>
      <c r="T25" s="1509"/>
      <c r="U25" s="1319"/>
      <c r="V25" s="1071"/>
      <c r="W25" s="1371"/>
      <c r="X25" s="1071"/>
      <c r="Y25" s="1357"/>
      <c r="Z25" s="215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</row>
    <row r="26" spans="1:68" ht="15" customHeight="1">
      <c r="A26" s="494" t="s">
        <v>608</v>
      </c>
      <c r="B26" s="439" t="s">
        <v>182</v>
      </c>
      <c r="C26" s="439">
        <f>C18+1</f>
        <v>440</v>
      </c>
      <c r="D26" s="439" t="s">
        <v>179</v>
      </c>
      <c r="E26" s="88" t="s">
        <v>180</v>
      </c>
      <c r="F26" s="89">
        <f>F18+7</f>
        <v>45579</v>
      </c>
      <c r="G26" s="90">
        <f t="shared" si="2"/>
        <v>45580</v>
      </c>
      <c r="H26" s="89">
        <f>F26+2</f>
        <v>45581</v>
      </c>
      <c r="I26" s="1497"/>
      <c r="J26" s="1083"/>
      <c r="K26" s="843">
        <v>2441</v>
      </c>
      <c r="L26" s="2166"/>
      <c r="M26" s="1509"/>
      <c r="N26" s="1341"/>
      <c r="O26" s="1495"/>
      <c r="P26" s="1341"/>
      <c r="Q26" s="1495"/>
      <c r="R26" s="1341"/>
      <c r="S26" s="1495"/>
      <c r="T26" s="1509"/>
      <c r="U26" s="1319"/>
      <c r="V26" s="1071"/>
      <c r="W26" s="1371"/>
      <c r="X26" s="1071"/>
      <c r="Y26" s="1357"/>
      <c r="Z26" s="215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</row>
    <row r="27" spans="1:68" ht="15" customHeight="1">
      <c r="A27" s="449" t="s">
        <v>219</v>
      </c>
      <c r="B27" s="439" t="s">
        <v>184</v>
      </c>
      <c r="C27" s="439">
        <f>C19+1</f>
        <v>442</v>
      </c>
      <c r="D27" s="439" t="s">
        <v>169</v>
      </c>
      <c r="E27" s="88" t="s">
        <v>180</v>
      </c>
      <c r="F27" s="89">
        <f>F19+7</f>
        <v>45583</v>
      </c>
      <c r="G27" s="90">
        <f t="shared" si="2"/>
        <v>45584</v>
      </c>
      <c r="H27" s="89">
        <f>F27+2</f>
        <v>45585</v>
      </c>
      <c r="I27" s="1497"/>
      <c r="J27" s="1083"/>
      <c r="K27" s="496"/>
      <c r="L27" s="2166"/>
      <c r="M27" s="1509"/>
      <c r="N27" s="1341"/>
      <c r="O27" s="1495"/>
      <c r="P27" s="1341"/>
      <c r="Q27" s="1495"/>
      <c r="R27" s="1341"/>
      <c r="S27" s="1495"/>
      <c r="T27" s="1509"/>
      <c r="U27" s="1319"/>
      <c r="V27" s="1071"/>
      <c r="W27" s="1371"/>
      <c r="X27" s="1071"/>
      <c r="Y27" s="1357"/>
      <c r="Z27" s="215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</row>
    <row r="28" spans="1:68" ht="15" customHeight="1">
      <c r="A28" s="450" t="s">
        <v>233</v>
      </c>
      <c r="B28" s="440" t="s">
        <v>186</v>
      </c>
      <c r="C28" s="440">
        <f>C20+1</f>
        <v>442</v>
      </c>
      <c r="D28" s="440" t="s">
        <v>169</v>
      </c>
      <c r="E28" s="95" t="s">
        <v>187</v>
      </c>
      <c r="F28" s="96">
        <f>F20+7</f>
        <v>45579</v>
      </c>
      <c r="G28" s="97">
        <f t="shared" si="2"/>
        <v>45580</v>
      </c>
      <c r="H28" s="96">
        <f>F28+1</f>
        <v>45580</v>
      </c>
      <c r="I28" s="1497"/>
      <c r="J28" s="1083"/>
      <c r="K28" s="496"/>
      <c r="L28" s="2166"/>
      <c r="M28" s="1509"/>
      <c r="N28" s="1341"/>
      <c r="O28" s="1495"/>
      <c r="P28" s="1341"/>
      <c r="Q28" s="1495"/>
      <c r="R28" s="1341"/>
      <c r="S28" s="1495"/>
      <c r="T28" s="1509"/>
      <c r="U28" s="1319"/>
      <c r="V28" s="1071"/>
      <c r="W28" s="1371"/>
      <c r="X28" s="1071"/>
      <c r="Y28" s="1357"/>
      <c r="Z28" s="215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</row>
    <row r="29" spans="1:68" ht="15" customHeight="1">
      <c r="A29" s="451" t="s">
        <v>198</v>
      </c>
      <c r="B29" s="440" t="s">
        <v>184</v>
      </c>
      <c r="C29" s="440">
        <f>C21+1</f>
        <v>441</v>
      </c>
      <c r="D29" s="440" t="s">
        <v>201</v>
      </c>
      <c r="E29" s="357" t="s">
        <v>187</v>
      </c>
      <c r="F29" s="102">
        <f>F21+7</f>
        <v>45578</v>
      </c>
      <c r="G29" s="103">
        <f t="shared" si="2"/>
        <v>45579</v>
      </c>
      <c r="H29" s="102">
        <f>F29+1</f>
        <v>45579</v>
      </c>
      <c r="I29" s="1498"/>
      <c r="J29" s="1113"/>
      <c r="K29" s="497"/>
      <c r="L29" s="2167"/>
      <c r="M29" s="1510"/>
      <c r="N29" s="1342"/>
      <c r="O29" s="1621"/>
      <c r="P29" s="1342"/>
      <c r="Q29" s="1621"/>
      <c r="R29" s="1342"/>
      <c r="S29" s="1621"/>
      <c r="T29" s="1510"/>
      <c r="U29" s="1595"/>
      <c r="V29" s="2155"/>
      <c r="W29" s="1715"/>
      <c r="X29" s="2155"/>
      <c r="Y29" s="1972"/>
      <c r="Z29" s="2153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</row>
    <row r="30" spans="1:68" ht="15" customHeight="1">
      <c r="A30" s="62"/>
      <c r="B30" s="360"/>
      <c r="C30" s="360"/>
      <c r="D30" s="361"/>
      <c r="E30" s="40"/>
      <c r="F30" s="39"/>
      <c r="G30" s="39"/>
      <c r="H30" s="39"/>
      <c r="I30" s="63"/>
      <c r="J30" s="63"/>
      <c r="K30" s="63"/>
      <c r="L30" s="63"/>
      <c r="M30" s="64"/>
      <c r="N30" s="64"/>
      <c r="O30" s="417"/>
      <c r="P30" s="417"/>
      <c r="Q30" s="417"/>
      <c r="R30" s="417"/>
      <c r="S30" s="417"/>
      <c r="T30" s="417"/>
      <c r="U30" s="417"/>
      <c r="V30" s="417"/>
      <c r="W30" s="470"/>
      <c r="X30" s="417"/>
      <c r="Y30" s="417"/>
      <c r="Z30" s="418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</row>
    <row r="31" spans="1:68" ht="15" customHeight="1">
      <c r="A31" s="447" t="s">
        <v>207</v>
      </c>
      <c r="B31" s="282" t="s">
        <v>168</v>
      </c>
      <c r="C31" s="282">
        <f>C23+1</f>
        <v>443</v>
      </c>
      <c r="D31" s="282" t="s">
        <v>169</v>
      </c>
      <c r="E31" s="69" t="s">
        <v>170</v>
      </c>
      <c r="F31" s="70">
        <f>F23+7</f>
        <v>45585</v>
      </c>
      <c r="G31" s="71">
        <f t="shared" ref="G31:G37" si="3">F31+1</f>
        <v>45586</v>
      </c>
      <c r="H31" s="72">
        <f>F31+4</f>
        <v>45589</v>
      </c>
      <c r="I31" s="1938" t="s">
        <v>920</v>
      </c>
      <c r="J31" s="2007"/>
      <c r="K31" s="2007">
        <v>2442</v>
      </c>
      <c r="L31" s="2007" t="s">
        <v>173</v>
      </c>
      <c r="M31" s="1895">
        <f>SUM(M23+7)</f>
        <v>45596</v>
      </c>
      <c r="N31" s="1928">
        <f>M31+2</f>
        <v>45598</v>
      </c>
      <c r="O31" s="1508">
        <f>SUM(N31+36)</f>
        <v>45634</v>
      </c>
      <c r="P31" s="1508">
        <f>SUM(N31+34)</f>
        <v>45632</v>
      </c>
      <c r="Q31" s="1508">
        <f>SUM(N31+34)</f>
        <v>45632</v>
      </c>
      <c r="R31" s="1508">
        <f>SUM(Q31+2)</f>
        <v>45634</v>
      </c>
      <c r="S31" s="1508">
        <f>SUM(R31+2)</f>
        <v>45636</v>
      </c>
      <c r="T31" s="1508">
        <f>SUM(S31+1)</f>
        <v>45637</v>
      </c>
      <c r="U31" s="1594">
        <f>SUM(S31)</f>
        <v>45636</v>
      </c>
      <c r="V31" s="2154">
        <f>SUM(U31)</f>
        <v>45636</v>
      </c>
      <c r="W31" s="1815">
        <f>SUM(T31)</f>
        <v>45637</v>
      </c>
      <c r="X31" s="2154">
        <f>SUM(W31+11)</f>
        <v>45648</v>
      </c>
      <c r="Y31" s="1971">
        <f>SUM(W31+3)</f>
        <v>45640</v>
      </c>
      <c r="Z31" s="2151" t="s">
        <v>1002</v>
      </c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</row>
    <row r="32" spans="1:68" ht="15" customHeight="1">
      <c r="A32" s="448" t="s">
        <v>207</v>
      </c>
      <c r="B32" s="331" t="s">
        <v>168</v>
      </c>
      <c r="C32" s="331">
        <f>C24+1</f>
        <v>443</v>
      </c>
      <c r="D32" s="331" t="s">
        <v>169</v>
      </c>
      <c r="E32" s="77" t="s">
        <v>176</v>
      </c>
      <c r="F32" s="78">
        <f>F24+7</f>
        <v>45588</v>
      </c>
      <c r="G32" s="79">
        <f t="shared" si="3"/>
        <v>45589</v>
      </c>
      <c r="H32" s="80">
        <f>F32+1</f>
        <v>45589</v>
      </c>
      <c r="I32" s="1086"/>
      <c r="J32" s="2008"/>
      <c r="K32" s="2008"/>
      <c r="L32" s="2008"/>
      <c r="M32" s="1071"/>
      <c r="N32" s="1357"/>
      <c r="O32" s="1509"/>
      <c r="P32" s="1509"/>
      <c r="Q32" s="1509"/>
      <c r="R32" s="1509"/>
      <c r="S32" s="1509"/>
      <c r="T32" s="1509"/>
      <c r="U32" s="1319"/>
      <c r="V32" s="1071"/>
      <c r="W32" s="1371"/>
      <c r="X32" s="1071"/>
      <c r="Y32" s="1357"/>
      <c r="Z32" s="215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</row>
    <row r="33" spans="1:68" ht="15" customHeight="1">
      <c r="A33" s="449" t="s">
        <v>604</v>
      </c>
      <c r="B33" s="439" t="s">
        <v>178</v>
      </c>
      <c r="C33" s="439">
        <f>C25+1</f>
        <v>440</v>
      </c>
      <c r="D33" s="439" t="s">
        <v>179</v>
      </c>
      <c r="E33" s="333" t="s">
        <v>180</v>
      </c>
      <c r="F33" s="334">
        <f>F25+7</f>
        <v>45585</v>
      </c>
      <c r="G33" s="335">
        <f t="shared" si="3"/>
        <v>45586</v>
      </c>
      <c r="H33" s="336">
        <f>F33+4</f>
        <v>45589</v>
      </c>
      <c r="I33" s="1086"/>
      <c r="J33" s="2008"/>
      <c r="K33" s="2008"/>
      <c r="L33" s="2008"/>
      <c r="M33" s="1071"/>
      <c r="N33" s="1357"/>
      <c r="O33" s="1509"/>
      <c r="P33" s="1509"/>
      <c r="Q33" s="1509"/>
      <c r="R33" s="1509"/>
      <c r="S33" s="1509"/>
      <c r="T33" s="1509"/>
      <c r="U33" s="1319"/>
      <c r="V33" s="1071"/>
      <c r="W33" s="1371"/>
      <c r="X33" s="1071"/>
      <c r="Y33" s="1357"/>
      <c r="Z33" s="215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</row>
    <row r="34" spans="1:68" ht="15" customHeight="1">
      <c r="A34" s="494" t="s">
        <v>610</v>
      </c>
      <c r="B34" s="439" t="s">
        <v>182</v>
      </c>
      <c r="C34" s="439">
        <f>C26+1</f>
        <v>441</v>
      </c>
      <c r="D34" s="439" t="s">
        <v>179</v>
      </c>
      <c r="E34" s="88" t="s">
        <v>180</v>
      </c>
      <c r="F34" s="89">
        <f>F26+7</f>
        <v>45586</v>
      </c>
      <c r="G34" s="90">
        <f t="shared" si="3"/>
        <v>45587</v>
      </c>
      <c r="H34" s="91">
        <f>F34+2</f>
        <v>45588</v>
      </c>
      <c r="I34" s="1086"/>
      <c r="J34" s="2008"/>
      <c r="K34" s="2008"/>
      <c r="L34" s="2008"/>
      <c r="M34" s="1071"/>
      <c r="N34" s="1357"/>
      <c r="O34" s="1509"/>
      <c r="P34" s="1509"/>
      <c r="Q34" s="1509"/>
      <c r="R34" s="1509"/>
      <c r="S34" s="1509"/>
      <c r="T34" s="1509"/>
      <c r="U34" s="1319"/>
      <c r="V34" s="1071"/>
      <c r="W34" s="1371"/>
      <c r="X34" s="1071"/>
      <c r="Y34" s="1357"/>
      <c r="Z34" s="215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</row>
    <row r="35" spans="1:68" ht="15" customHeight="1">
      <c r="A35" s="449" t="s">
        <v>224</v>
      </c>
      <c r="B35" s="439" t="s">
        <v>184</v>
      </c>
      <c r="C35" s="439">
        <f>C27+1</f>
        <v>443</v>
      </c>
      <c r="D35" s="439" t="s">
        <v>169</v>
      </c>
      <c r="E35" s="88" t="s">
        <v>180</v>
      </c>
      <c r="F35" s="89">
        <f>F27+7</f>
        <v>45590</v>
      </c>
      <c r="G35" s="90">
        <f t="shared" si="3"/>
        <v>45591</v>
      </c>
      <c r="H35" s="89">
        <f>F35+2</f>
        <v>45592</v>
      </c>
      <c r="I35" s="1086"/>
      <c r="J35" s="2008"/>
      <c r="K35" s="2008"/>
      <c r="L35" s="2008"/>
      <c r="M35" s="1071"/>
      <c r="N35" s="1357"/>
      <c r="O35" s="1509"/>
      <c r="P35" s="1509"/>
      <c r="Q35" s="1509"/>
      <c r="R35" s="1509"/>
      <c r="S35" s="1509"/>
      <c r="T35" s="1509"/>
      <c r="U35" s="1319"/>
      <c r="V35" s="1071"/>
      <c r="W35" s="1371"/>
      <c r="X35" s="1071"/>
      <c r="Y35" s="1357"/>
      <c r="Z35" s="215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</row>
    <row r="36" spans="1:68" ht="15" customHeight="1">
      <c r="A36" s="450" t="s">
        <v>611</v>
      </c>
      <c r="B36" s="440" t="s">
        <v>186</v>
      </c>
      <c r="C36" s="440">
        <f>C28+1</f>
        <v>443</v>
      </c>
      <c r="D36" s="440" t="s">
        <v>169</v>
      </c>
      <c r="E36" s="95" t="s">
        <v>187</v>
      </c>
      <c r="F36" s="96">
        <f>F28+7</f>
        <v>45586</v>
      </c>
      <c r="G36" s="97">
        <f t="shared" si="3"/>
        <v>45587</v>
      </c>
      <c r="H36" s="98">
        <f>F36+1</f>
        <v>45587</v>
      </c>
      <c r="I36" s="1086"/>
      <c r="J36" s="2008"/>
      <c r="K36" s="2008"/>
      <c r="L36" s="2008"/>
      <c r="M36" s="1071"/>
      <c r="N36" s="1357"/>
      <c r="O36" s="1509"/>
      <c r="P36" s="1509"/>
      <c r="Q36" s="1509"/>
      <c r="R36" s="1509"/>
      <c r="S36" s="1509"/>
      <c r="T36" s="1509"/>
      <c r="U36" s="1319"/>
      <c r="V36" s="1071"/>
      <c r="W36" s="1371"/>
      <c r="X36" s="1071"/>
      <c r="Y36" s="1357"/>
      <c r="Z36" s="215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</row>
    <row r="37" spans="1:68" ht="15" customHeight="1">
      <c r="A37" s="451" t="s">
        <v>213</v>
      </c>
      <c r="B37" s="440" t="s">
        <v>184</v>
      </c>
      <c r="C37" s="440">
        <f>C29+1</f>
        <v>442</v>
      </c>
      <c r="D37" s="440" t="s">
        <v>201</v>
      </c>
      <c r="E37" s="357" t="s">
        <v>187</v>
      </c>
      <c r="F37" s="102">
        <f>F29+7</f>
        <v>45585</v>
      </c>
      <c r="G37" s="103">
        <f t="shared" si="3"/>
        <v>45586</v>
      </c>
      <c r="H37" s="281">
        <f>F37+1</f>
        <v>45586</v>
      </c>
      <c r="I37" s="2006"/>
      <c r="J37" s="2009"/>
      <c r="K37" s="2009"/>
      <c r="L37" s="2009"/>
      <c r="M37" s="1896"/>
      <c r="N37" s="1929"/>
      <c r="O37" s="1510"/>
      <c r="P37" s="1510"/>
      <c r="Q37" s="1510"/>
      <c r="R37" s="1510"/>
      <c r="S37" s="1510"/>
      <c r="T37" s="1510"/>
      <c r="U37" s="1595"/>
      <c r="V37" s="2155"/>
      <c r="W37" s="1715"/>
      <c r="X37" s="2155"/>
      <c r="Y37" s="1972"/>
      <c r="Z37" s="2153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</row>
    <row r="38" spans="1:68" ht="15" customHeight="1">
      <c r="A38" s="104"/>
      <c r="B38" s="358"/>
      <c r="C38" s="358"/>
      <c r="D38" s="359"/>
      <c r="E38" s="94"/>
      <c r="F38" s="96"/>
      <c r="G38" s="96"/>
      <c r="H38" s="96"/>
      <c r="I38" s="63"/>
      <c r="J38" s="63"/>
      <c r="K38" s="63"/>
      <c r="L38" s="63"/>
      <c r="M38" s="64"/>
      <c r="N38" s="64"/>
      <c r="O38" s="417"/>
      <c r="P38" s="417"/>
      <c r="Q38" s="417"/>
      <c r="R38" s="417"/>
      <c r="S38" s="417"/>
      <c r="T38" s="417"/>
      <c r="U38" s="417"/>
      <c r="V38" s="417"/>
      <c r="W38" s="470"/>
      <c r="X38" s="417"/>
      <c r="Y38" s="417"/>
      <c r="Z38" s="418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</row>
    <row r="39" spans="1:68" ht="15" customHeight="1">
      <c r="A39" s="447" t="s">
        <v>175</v>
      </c>
      <c r="B39" s="282" t="s">
        <v>168</v>
      </c>
      <c r="C39" s="282">
        <f>C31+1</f>
        <v>444</v>
      </c>
      <c r="D39" s="282" t="s">
        <v>169</v>
      </c>
      <c r="E39" s="69" t="s">
        <v>170</v>
      </c>
      <c r="F39" s="70">
        <f>F31+7</f>
        <v>45592</v>
      </c>
      <c r="G39" s="71">
        <f t="shared" ref="G39:G45" si="4">F39+1</f>
        <v>45593</v>
      </c>
      <c r="H39" s="72">
        <f>F39+4</f>
        <v>45596</v>
      </c>
      <c r="I39" s="1697" t="s">
        <v>1003</v>
      </c>
      <c r="J39" s="2001"/>
      <c r="K39" s="1496">
        <v>2443</v>
      </c>
      <c r="L39" s="2004" t="s">
        <v>173</v>
      </c>
      <c r="M39" s="1604">
        <f>SUM(M31+7)</f>
        <v>45603</v>
      </c>
      <c r="N39" s="1716">
        <f>M39+2</f>
        <v>45605</v>
      </c>
      <c r="O39" s="1574">
        <f>SUM(N39+36)</f>
        <v>45641</v>
      </c>
      <c r="P39" s="1574">
        <f>SUM(N39+34)</f>
        <v>45639</v>
      </c>
      <c r="Q39" s="1574">
        <f>SUM(N39+34)</f>
        <v>45639</v>
      </c>
      <c r="R39" s="1574">
        <f>SUM(Q39+2)</f>
        <v>45641</v>
      </c>
      <c r="S39" s="1574">
        <f>SUM(R39+2)</f>
        <v>45643</v>
      </c>
      <c r="T39" s="1574">
        <f>SUM(S39+1)</f>
        <v>45644</v>
      </c>
      <c r="U39" s="1580">
        <f>SUM(S39)</f>
        <v>45643</v>
      </c>
      <c r="V39" s="1941">
        <f>SUM(U39)</f>
        <v>45643</v>
      </c>
      <c r="W39" s="1941">
        <f>SUM(T39)</f>
        <v>45644</v>
      </c>
      <c r="X39" s="1941">
        <f>SUM(W39+11)</f>
        <v>45655</v>
      </c>
      <c r="Y39" s="2156">
        <f>SUM(W39+3)</f>
        <v>45647</v>
      </c>
      <c r="Z39" s="2151" t="s">
        <v>1002</v>
      </c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</row>
    <row r="40" spans="1:68" ht="15" customHeight="1">
      <c r="A40" s="448" t="s">
        <v>175</v>
      </c>
      <c r="B40" s="282" t="s">
        <v>168</v>
      </c>
      <c r="C40" s="282">
        <f>C32+1</f>
        <v>444</v>
      </c>
      <c r="D40" s="282" t="s">
        <v>179</v>
      </c>
      <c r="E40" s="77" t="s">
        <v>176</v>
      </c>
      <c r="F40" s="78">
        <f>F32+7</f>
        <v>45595</v>
      </c>
      <c r="G40" s="79">
        <f t="shared" si="4"/>
        <v>45596</v>
      </c>
      <c r="H40" s="80">
        <f>F40+1</f>
        <v>45596</v>
      </c>
      <c r="I40" s="1518"/>
      <c r="J40" s="2002"/>
      <c r="K40" s="1497"/>
      <c r="L40" s="1602"/>
      <c r="M40" s="1376"/>
      <c r="N40" s="1682"/>
      <c r="O40" s="1575"/>
      <c r="P40" s="1575"/>
      <c r="Q40" s="1575"/>
      <c r="R40" s="1575"/>
      <c r="S40" s="1575"/>
      <c r="T40" s="1575"/>
      <c r="U40" s="1195"/>
      <c r="V40" s="1376"/>
      <c r="W40" s="1376"/>
      <c r="X40" s="1376"/>
      <c r="Y40" s="1682"/>
      <c r="Z40" s="215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</row>
    <row r="41" spans="1:68" ht="15" customHeight="1">
      <c r="A41" s="449" t="s">
        <v>215</v>
      </c>
      <c r="B41" s="439" t="s">
        <v>178</v>
      </c>
      <c r="C41" s="439">
        <f>C33+1</f>
        <v>441</v>
      </c>
      <c r="D41" s="439" t="s">
        <v>179</v>
      </c>
      <c r="E41" s="88" t="s">
        <v>180</v>
      </c>
      <c r="F41" s="89">
        <f>F33+7</f>
        <v>45592</v>
      </c>
      <c r="G41" s="90">
        <f t="shared" si="4"/>
        <v>45593</v>
      </c>
      <c r="H41" s="91">
        <f>F41+4</f>
        <v>45596</v>
      </c>
      <c r="I41" s="1518"/>
      <c r="J41" s="2002"/>
      <c r="K41" s="1497"/>
      <c r="L41" s="1602"/>
      <c r="M41" s="1376"/>
      <c r="N41" s="1682"/>
      <c r="O41" s="1575"/>
      <c r="P41" s="1575"/>
      <c r="Q41" s="1575"/>
      <c r="R41" s="1575"/>
      <c r="S41" s="1575"/>
      <c r="T41" s="1575"/>
      <c r="U41" s="1195"/>
      <c r="V41" s="1376"/>
      <c r="W41" s="1376"/>
      <c r="X41" s="1376"/>
      <c r="Y41" s="1682"/>
      <c r="Z41" s="215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</row>
    <row r="42" spans="1:68" ht="15" customHeight="1">
      <c r="A42" s="494" t="s">
        <v>614</v>
      </c>
      <c r="B42" s="439" t="s">
        <v>182</v>
      </c>
      <c r="C42" s="439">
        <f>C34+1</f>
        <v>442</v>
      </c>
      <c r="D42" s="439" t="s">
        <v>179</v>
      </c>
      <c r="E42" s="88" t="s">
        <v>180</v>
      </c>
      <c r="F42" s="89">
        <f>F34+7</f>
        <v>45593</v>
      </c>
      <c r="G42" s="90">
        <f t="shared" si="4"/>
        <v>45594</v>
      </c>
      <c r="H42" s="91">
        <f>F42+2</f>
        <v>45595</v>
      </c>
      <c r="I42" s="1518"/>
      <c r="J42" s="2002"/>
      <c r="K42" s="1497"/>
      <c r="L42" s="1602"/>
      <c r="M42" s="1376"/>
      <c r="N42" s="1682"/>
      <c r="O42" s="1575"/>
      <c r="P42" s="1575"/>
      <c r="Q42" s="1575"/>
      <c r="R42" s="1575"/>
      <c r="S42" s="1575"/>
      <c r="T42" s="1575"/>
      <c r="U42" s="1195"/>
      <c r="V42" s="1376"/>
      <c r="W42" s="1376"/>
      <c r="X42" s="1376"/>
      <c r="Y42" s="1682"/>
      <c r="Z42" s="215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</row>
    <row r="43" spans="1:68" ht="15" customHeight="1">
      <c r="A43" s="449" t="s">
        <v>217</v>
      </c>
      <c r="B43" s="439" t="s">
        <v>184</v>
      </c>
      <c r="C43" s="439">
        <f>C35+1</f>
        <v>444</v>
      </c>
      <c r="D43" s="439" t="s">
        <v>179</v>
      </c>
      <c r="E43" s="88" t="s">
        <v>180</v>
      </c>
      <c r="F43" s="89">
        <f>F35+7</f>
        <v>45597</v>
      </c>
      <c r="G43" s="90">
        <f t="shared" si="4"/>
        <v>45598</v>
      </c>
      <c r="H43" s="89">
        <f>F43+2</f>
        <v>45599</v>
      </c>
      <c r="I43" s="1518"/>
      <c r="J43" s="2002"/>
      <c r="K43" s="1497"/>
      <c r="L43" s="1602"/>
      <c r="M43" s="1376"/>
      <c r="N43" s="1682"/>
      <c r="O43" s="1575"/>
      <c r="P43" s="1575"/>
      <c r="Q43" s="1575"/>
      <c r="R43" s="1575"/>
      <c r="S43" s="1575"/>
      <c r="T43" s="1575"/>
      <c r="U43" s="1195"/>
      <c r="V43" s="1376"/>
      <c r="W43" s="1376"/>
      <c r="X43" s="1376"/>
      <c r="Y43" s="1682"/>
      <c r="Z43" s="215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</row>
    <row r="44" spans="1:68" ht="15" customHeight="1">
      <c r="A44" s="450" t="s">
        <v>615</v>
      </c>
      <c r="B44" s="440" t="s">
        <v>186</v>
      </c>
      <c r="C44" s="440">
        <f>C36+1</f>
        <v>444</v>
      </c>
      <c r="D44" s="440" t="s">
        <v>169</v>
      </c>
      <c r="E44" s="95" t="s">
        <v>187</v>
      </c>
      <c r="F44" s="96">
        <f>F36+7</f>
        <v>45593</v>
      </c>
      <c r="G44" s="97">
        <f t="shared" si="4"/>
        <v>45594</v>
      </c>
      <c r="H44" s="98">
        <f>F44+1</f>
        <v>45594</v>
      </c>
      <c r="I44" s="1518"/>
      <c r="J44" s="2002"/>
      <c r="K44" s="1497"/>
      <c r="L44" s="1602"/>
      <c r="M44" s="1376"/>
      <c r="N44" s="1682"/>
      <c r="O44" s="1575"/>
      <c r="P44" s="1575"/>
      <c r="Q44" s="1575"/>
      <c r="R44" s="1575"/>
      <c r="S44" s="1575"/>
      <c r="T44" s="1575"/>
      <c r="U44" s="1195"/>
      <c r="V44" s="1376"/>
      <c r="W44" s="1376"/>
      <c r="X44" s="1376"/>
      <c r="Y44" s="1682"/>
      <c r="Z44" s="215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</row>
    <row r="45" spans="1:68" ht="15" customHeight="1">
      <c r="A45" s="451" t="s">
        <v>219</v>
      </c>
      <c r="B45" s="440" t="s">
        <v>184</v>
      </c>
      <c r="C45" s="440">
        <f>C37+1</f>
        <v>443</v>
      </c>
      <c r="D45" s="440" t="s">
        <v>201</v>
      </c>
      <c r="E45" s="357" t="s">
        <v>187</v>
      </c>
      <c r="F45" s="102">
        <f>F37+7</f>
        <v>45592</v>
      </c>
      <c r="G45" s="103">
        <f t="shared" si="4"/>
        <v>45593</v>
      </c>
      <c r="H45" s="281">
        <f>F45+1</f>
        <v>45593</v>
      </c>
      <c r="I45" s="1698"/>
      <c r="J45" s="2003"/>
      <c r="K45" s="1498"/>
      <c r="L45" s="2005"/>
      <c r="M45" s="1605"/>
      <c r="N45" s="1860"/>
      <c r="O45" s="1576"/>
      <c r="P45" s="1576"/>
      <c r="Q45" s="1576"/>
      <c r="R45" s="1576"/>
      <c r="S45" s="1576"/>
      <c r="T45" s="1576"/>
      <c r="U45" s="1581"/>
      <c r="V45" s="1719"/>
      <c r="W45" s="1719"/>
      <c r="X45" s="1719"/>
      <c r="Y45" s="1717"/>
      <c r="Z45" s="2153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</row>
    <row r="46" spans="1:68" ht="15" customHeight="1">
      <c r="A46" s="62"/>
      <c r="B46" s="39"/>
      <c r="C46" s="39"/>
      <c r="D46" s="40"/>
      <c r="E46" s="40"/>
      <c r="F46" s="39"/>
      <c r="G46" s="39"/>
      <c r="H46" s="39"/>
      <c r="I46" s="63"/>
      <c r="J46" s="63"/>
      <c r="K46" s="63"/>
      <c r="L46" s="63"/>
      <c r="M46" s="64"/>
      <c r="N46" s="64"/>
      <c r="O46" s="417"/>
      <c r="P46" s="417"/>
      <c r="Q46" s="417"/>
      <c r="R46" s="417"/>
      <c r="S46" s="417"/>
      <c r="T46" s="417"/>
      <c r="U46" s="417"/>
      <c r="V46" s="417"/>
      <c r="W46" s="470"/>
      <c r="X46" s="424"/>
      <c r="Y46" s="425"/>
      <c r="Z46" s="420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</row>
    <row r="47" spans="1:68" ht="15" customHeight="1">
      <c r="A47" s="447" t="s">
        <v>188</v>
      </c>
      <c r="B47" s="731" t="s">
        <v>168</v>
      </c>
      <c r="C47" s="732">
        <f>C39+1</f>
        <v>445</v>
      </c>
      <c r="D47" s="732" t="s">
        <v>169</v>
      </c>
      <c r="E47" s="741" t="s">
        <v>170</v>
      </c>
      <c r="F47" s="70">
        <f>F39+7</f>
        <v>45599</v>
      </c>
      <c r="G47" s="71">
        <f>F47+1</f>
        <v>45600</v>
      </c>
      <c r="H47" s="72">
        <f>F47+4</f>
        <v>45603</v>
      </c>
      <c r="I47" s="1993" t="s">
        <v>923</v>
      </c>
      <c r="J47" s="1995" t="s">
        <v>918</v>
      </c>
      <c r="K47" s="1649">
        <v>444</v>
      </c>
      <c r="L47" s="1649" t="s">
        <v>179</v>
      </c>
      <c r="M47" s="1895">
        <f>SUM(M39+7)</f>
        <v>45610</v>
      </c>
      <c r="N47" s="1928">
        <f>M47+2</f>
        <v>45612</v>
      </c>
      <c r="O47" s="1508">
        <f>SUM(N47+36)</f>
        <v>45648</v>
      </c>
      <c r="P47" s="1508">
        <f>SUM(N47+34)</f>
        <v>45646</v>
      </c>
      <c r="Q47" s="1508">
        <f>SUM(N47+34)</f>
        <v>45646</v>
      </c>
      <c r="R47" s="1508">
        <f>SUM(Q47+2)</f>
        <v>45648</v>
      </c>
      <c r="S47" s="1508">
        <f>SUM(R47+2)</f>
        <v>45650</v>
      </c>
      <c r="T47" s="1508">
        <f>SUM(S47+1)</f>
        <v>45651</v>
      </c>
      <c r="U47" s="1594">
        <f>SUM(S47)</f>
        <v>45650</v>
      </c>
      <c r="V47" s="2154">
        <f>SUM(U47)</f>
        <v>45650</v>
      </c>
      <c r="W47" s="1815">
        <f>SUM(T47)</f>
        <v>45651</v>
      </c>
      <c r="X47" s="2154">
        <f>SUM(W47+11)</f>
        <v>45662</v>
      </c>
      <c r="Y47" s="1971">
        <f>SUM(W47+3)</f>
        <v>45654</v>
      </c>
      <c r="Z47" s="2151" t="s">
        <v>1002</v>
      </c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</row>
    <row r="48" spans="1:68" ht="15" customHeight="1">
      <c r="A48" s="448" t="s">
        <v>188</v>
      </c>
      <c r="B48" s="728" t="s">
        <v>168</v>
      </c>
      <c r="C48" s="728">
        <f>C40+1</f>
        <v>445</v>
      </c>
      <c r="D48" s="728" t="s">
        <v>169</v>
      </c>
      <c r="E48" s="742" t="s">
        <v>176</v>
      </c>
      <c r="F48" s="78">
        <f>F40+7</f>
        <v>45602</v>
      </c>
      <c r="G48" s="79">
        <f t="shared" ref="G48" si="5">F48+1</f>
        <v>45603</v>
      </c>
      <c r="H48" s="80">
        <f>F48+1</f>
        <v>45603</v>
      </c>
      <c r="I48" s="1338"/>
      <c r="J48" s="1996"/>
      <c r="K48" s="1650"/>
      <c r="L48" s="1650"/>
      <c r="M48" s="1071"/>
      <c r="N48" s="1357"/>
      <c r="O48" s="1509"/>
      <c r="P48" s="1509"/>
      <c r="Q48" s="1509"/>
      <c r="R48" s="1509"/>
      <c r="S48" s="1509"/>
      <c r="T48" s="1509"/>
      <c r="U48" s="1319"/>
      <c r="V48" s="1071"/>
      <c r="W48" s="1371"/>
      <c r="X48" s="1071"/>
      <c r="Y48" s="1357"/>
      <c r="Z48" s="215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</row>
    <row r="49" spans="1:68" ht="15" customHeight="1">
      <c r="A49" s="449" t="s">
        <v>221</v>
      </c>
      <c r="B49" s="439" t="s">
        <v>178</v>
      </c>
      <c r="C49" s="439">
        <f>C41+1</f>
        <v>442</v>
      </c>
      <c r="D49" s="439" t="s">
        <v>179</v>
      </c>
      <c r="E49" s="88" t="s">
        <v>180</v>
      </c>
      <c r="F49" s="89">
        <f>F41+7</f>
        <v>45599</v>
      </c>
      <c r="G49" s="90">
        <f t="shared" ref="G47:G53" si="6">F49+1</f>
        <v>45600</v>
      </c>
      <c r="H49" s="91">
        <f>F49+4</f>
        <v>45603</v>
      </c>
      <c r="I49" s="1338"/>
      <c r="J49" s="1996"/>
      <c r="K49" s="1650"/>
      <c r="L49" s="1650"/>
      <c r="M49" s="1071"/>
      <c r="N49" s="1357"/>
      <c r="O49" s="1509"/>
      <c r="P49" s="1509"/>
      <c r="Q49" s="1509"/>
      <c r="R49" s="1509"/>
      <c r="S49" s="1509"/>
      <c r="T49" s="1509"/>
      <c r="U49" s="1319"/>
      <c r="V49" s="1071"/>
      <c r="W49" s="1371"/>
      <c r="X49" s="1071"/>
      <c r="Y49" s="1357"/>
      <c r="Z49" s="215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</row>
    <row r="50" spans="1:68" ht="15" customHeight="1">
      <c r="A50" s="494" t="s">
        <v>617</v>
      </c>
      <c r="B50" s="439" t="s">
        <v>182</v>
      </c>
      <c r="C50" s="439">
        <f>C42+1</f>
        <v>443</v>
      </c>
      <c r="D50" s="439" t="s">
        <v>179</v>
      </c>
      <c r="E50" s="88" t="s">
        <v>180</v>
      </c>
      <c r="F50" s="89">
        <f>F42+7</f>
        <v>45600</v>
      </c>
      <c r="G50" s="90">
        <f t="shared" si="6"/>
        <v>45601</v>
      </c>
      <c r="H50" s="91">
        <f>F50+2</f>
        <v>45602</v>
      </c>
      <c r="I50" s="1338"/>
      <c r="J50" s="1996"/>
      <c r="K50" s="1650"/>
      <c r="L50" s="1650"/>
      <c r="M50" s="1071"/>
      <c r="N50" s="1357"/>
      <c r="O50" s="1509"/>
      <c r="P50" s="1509"/>
      <c r="Q50" s="1509"/>
      <c r="R50" s="1509"/>
      <c r="S50" s="1509"/>
      <c r="T50" s="1509"/>
      <c r="U50" s="1319"/>
      <c r="V50" s="1071"/>
      <c r="W50" s="1371"/>
      <c r="X50" s="1071"/>
      <c r="Y50" s="1357"/>
      <c r="Z50" s="215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</row>
    <row r="51" spans="1:68" ht="15" customHeight="1">
      <c r="A51" s="449" t="s">
        <v>230</v>
      </c>
      <c r="B51" s="439" t="s">
        <v>184</v>
      </c>
      <c r="C51" s="439">
        <f>C43+1</f>
        <v>445</v>
      </c>
      <c r="D51" s="439" t="s">
        <v>169</v>
      </c>
      <c r="E51" s="88" t="s">
        <v>180</v>
      </c>
      <c r="F51" s="89">
        <f>F43+7</f>
        <v>45604</v>
      </c>
      <c r="G51" s="90">
        <f t="shared" si="6"/>
        <v>45605</v>
      </c>
      <c r="H51" s="89">
        <f>F51+2</f>
        <v>45606</v>
      </c>
      <c r="I51" s="1338"/>
      <c r="J51" s="1996"/>
      <c r="K51" s="1650"/>
      <c r="L51" s="1650"/>
      <c r="M51" s="1071"/>
      <c r="N51" s="1357"/>
      <c r="O51" s="1509"/>
      <c r="P51" s="1509"/>
      <c r="Q51" s="1509"/>
      <c r="R51" s="1509"/>
      <c r="S51" s="1509"/>
      <c r="T51" s="1509"/>
      <c r="U51" s="1319"/>
      <c r="V51" s="1071"/>
      <c r="W51" s="1371"/>
      <c r="X51" s="1071"/>
      <c r="Y51" s="1357"/>
      <c r="Z51" s="215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</row>
    <row r="52" spans="1:68" ht="15" customHeight="1">
      <c r="A52" s="450" t="s">
        <v>185</v>
      </c>
      <c r="B52" s="440" t="s">
        <v>186</v>
      </c>
      <c r="C52" s="440">
        <f>C44+1</f>
        <v>445</v>
      </c>
      <c r="D52" s="440" t="s">
        <v>169</v>
      </c>
      <c r="E52" s="95" t="s">
        <v>187</v>
      </c>
      <c r="F52" s="96">
        <f>F44+7</f>
        <v>45600</v>
      </c>
      <c r="G52" s="97">
        <f t="shared" si="6"/>
        <v>45601</v>
      </c>
      <c r="H52" s="98">
        <f>F52+1</f>
        <v>45601</v>
      </c>
      <c r="I52" s="1338"/>
      <c r="J52" s="1996"/>
      <c r="K52" s="1650"/>
      <c r="L52" s="1650"/>
      <c r="M52" s="1071"/>
      <c r="N52" s="1357"/>
      <c r="O52" s="1509"/>
      <c r="P52" s="1509"/>
      <c r="Q52" s="1509"/>
      <c r="R52" s="1509"/>
      <c r="S52" s="1509"/>
      <c r="T52" s="1509"/>
      <c r="U52" s="1319"/>
      <c r="V52" s="1071"/>
      <c r="W52" s="1371"/>
      <c r="X52" s="1071"/>
      <c r="Y52" s="1357"/>
      <c r="Z52" s="215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</row>
    <row r="53" spans="1:68" ht="15" customHeight="1">
      <c r="A53" s="451" t="s">
        <v>224</v>
      </c>
      <c r="B53" s="440" t="s">
        <v>184</v>
      </c>
      <c r="C53" s="440">
        <f>C45+1</f>
        <v>444</v>
      </c>
      <c r="D53" s="440" t="s">
        <v>201</v>
      </c>
      <c r="E53" s="357" t="s">
        <v>187</v>
      </c>
      <c r="F53" s="102">
        <f>F45+7</f>
        <v>45599</v>
      </c>
      <c r="G53" s="103">
        <f t="shared" si="6"/>
        <v>45600</v>
      </c>
      <c r="H53" s="281">
        <f>F53+1</f>
        <v>45600</v>
      </c>
      <c r="I53" s="1994"/>
      <c r="J53" s="1997"/>
      <c r="K53" s="1651"/>
      <c r="L53" s="1651"/>
      <c r="M53" s="1896"/>
      <c r="N53" s="1929"/>
      <c r="O53" s="1510"/>
      <c r="P53" s="1510"/>
      <c r="Q53" s="1510"/>
      <c r="R53" s="1510"/>
      <c r="S53" s="1510"/>
      <c r="T53" s="1510"/>
      <c r="U53" s="1595"/>
      <c r="V53" s="2155"/>
      <c r="W53" s="1715"/>
      <c r="X53" s="2155"/>
      <c r="Y53" s="1972"/>
      <c r="Z53" s="2153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</row>
    <row r="54" spans="1:68" ht="15" customHeight="1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4"/>
      <c r="N54" s="64"/>
      <c r="O54" s="424"/>
      <c r="P54" s="426"/>
      <c r="Q54" s="432"/>
      <c r="R54" s="433"/>
      <c r="S54" s="426"/>
      <c r="T54" s="431"/>
      <c r="U54" s="431"/>
      <c r="V54" s="431"/>
      <c r="W54" s="471"/>
      <c r="X54" s="433"/>
      <c r="Y54" s="425"/>
      <c r="Z54" s="420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</row>
    <row r="55" spans="1:68" ht="15" customHeight="1">
      <c r="A55" s="447" t="s">
        <v>194</v>
      </c>
      <c r="B55" s="282" t="s">
        <v>168</v>
      </c>
      <c r="C55" s="282">
        <f>C47+1</f>
        <v>446</v>
      </c>
      <c r="D55" s="282" t="s">
        <v>169</v>
      </c>
      <c r="E55" s="69" t="s">
        <v>170</v>
      </c>
      <c r="F55" s="70">
        <f>F47+7</f>
        <v>45606</v>
      </c>
      <c r="G55" s="71">
        <f>F55+1</f>
        <v>45607</v>
      </c>
      <c r="H55" s="72">
        <f>F55+4</f>
        <v>45610</v>
      </c>
      <c r="I55" s="1346" t="s">
        <v>924</v>
      </c>
      <c r="J55" s="2031"/>
      <c r="K55" s="1781">
        <v>2445</v>
      </c>
      <c r="L55" s="1346" t="s">
        <v>173</v>
      </c>
      <c r="M55" s="1928">
        <f>SUM(M47+7)</f>
        <v>45617</v>
      </c>
      <c r="N55" s="2157">
        <f>M55+2</f>
        <v>45619</v>
      </c>
      <c r="O55" s="2157">
        <f>SUM(N55+36)</f>
        <v>45655</v>
      </c>
      <c r="P55" s="2157">
        <f>SUM(N55+34)</f>
        <v>45653</v>
      </c>
      <c r="Q55" s="2157">
        <f>SUM(N55+34)</f>
        <v>45653</v>
      </c>
      <c r="R55" s="2160">
        <f>SUM(Q55+2)</f>
        <v>45655</v>
      </c>
      <c r="S55" s="1620">
        <f>SUM(R55+2)</f>
        <v>45657</v>
      </c>
      <c r="T55" s="2160">
        <f>SUM(S55+1)</f>
        <v>45658</v>
      </c>
      <c r="U55" s="2163">
        <f>SUM(S55)</f>
        <v>45657</v>
      </c>
      <c r="V55" s="2154">
        <f>SUM(U55)</f>
        <v>45657</v>
      </c>
      <c r="W55" s="1815">
        <f>SUM(T55)</f>
        <v>45658</v>
      </c>
      <c r="X55" s="2154">
        <f>SUM(W55+11)</f>
        <v>45669</v>
      </c>
      <c r="Y55" s="1971">
        <f>SUM(W55+3)</f>
        <v>45661</v>
      </c>
      <c r="Z55" s="2151" t="s">
        <v>1002</v>
      </c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</row>
    <row r="56" spans="1:68" ht="15" customHeight="1">
      <c r="A56" s="448" t="s">
        <v>194</v>
      </c>
      <c r="B56" s="282" t="s">
        <v>168</v>
      </c>
      <c r="C56" s="282">
        <f>C48+1</f>
        <v>446</v>
      </c>
      <c r="D56" s="282" t="s">
        <v>169</v>
      </c>
      <c r="E56" s="77" t="s">
        <v>176</v>
      </c>
      <c r="F56" s="78">
        <f>F48+7</f>
        <v>45609</v>
      </c>
      <c r="G56" s="79">
        <f>F56</f>
        <v>45609</v>
      </c>
      <c r="H56" s="80">
        <f>F56+1</f>
        <v>45610</v>
      </c>
      <c r="I56" s="1347"/>
      <c r="J56" s="1338"/>
      <c r="K56" s="1316"/>
      <c r="L56" s="1347"/>
      <c r="M56" s="1357"/>
      <c r="N56" s="2158"/>
      <c r="O56" s="2158"/>
      <c r="P56" s="2158"/>
      <c r="Q56" s="2158"/>
      <c r="R56" s="2161"/>
      <c r="S56" s="1495"/>
      <c r="T56" s="2161"/>
      <c r="U56" s="1344"/>
      <c r="V56" s="1071"/>
      <c r="W56" s="1371"/>
      <c r="X56" s="1071"/>
      <c r="Y56" s="1357"/>
      <c r="Z56" s="215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</row>
    <row r="57" spans="1:68" ht="15" customHeight="1">
      <c r="A57" s="449" t="s">
        <v>589</v>
      </c>
      <c r="B57" s="439" t="s">
        <v>178</v>
      </c>
      <c r="C57" s="439">
        <f>C49+1</f>
        <v>443</v>
      </c>
      <c r="D57" s="439" t="s">
        <v>179</v>
      </c>
      <c r="E57" s="88" t="s">
        <v>180</v>
      </c>
      <c r="F57" s="89">
        <f>F49+7</f>
        <v>45606</v>
      </c>
      <c r="G57" s="90">
        <f>F57+1</f>
        <v>45607</v>
      </c>
      <c r="H57" s="91">
        <f>F57+4</f>
        <v>45610</v>
      </c>
      <c r="I57" s="1347"/>
      <c r="J57" s="1338"/>
      <c r="K57" s="1316"/>
      <c r="L57" s="1347"/>
      <c r="M57" s="1357"/>
      <c r="N57" s="2158"/>
      <c r="O57" s="2158"/>
      <c r="P57" s="2158"/>
      <c r="Q57" s="2158"/>
      <c r="R57" s="2161"/>
      <c r="S57" s="1495"/>
      <c r="T57" s="2161"/>
      <c r="U57" s="1344"/>
      <c r="V57" s="1071"/>
      <c r="W57" s="1371"/>
      <c r="X57" s="1071"/>
      <c r="Y57" s="1357"/>
      <c r="Z57" s="215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</row>
    <row r="58" spans="1:68" ht="15" customHeight="1">
      <c r="A58" s="494" t="s">
        <v>619</v>
      </c>
      <c r="B58" s="439" t="s">
        <v>182</v>
      </c>
      <c r="C58" s="439">
        <f>C50+1</f>
        <v>444</v>
      </c>
      <c r="D58" s="439" t="s">
        <v>179</v>
      </c>
      <c r="E58" s="88" t="s">
        <v>180</v>
      </c>
      <c r="F58" s="89">
        <f>F50+7</f>
        <v>45607</v>
      </c>
      <c r="G58" s="90">
        <f>F58+1</f>
        <v>45608</v>
      </c>
      <c r="H58" s="91">
        <f>F58+2</f>
        <v>45609</v>
      </c>
      <c r="I58" s="1347"/>
      <c r="J58" s="1338"/>
      <c r="K58" s="1316"/>
      <c r="L58" s="1347"/>
      <c r="M58" s="1357"/>
      <c r="N58" s="2158"/>
      <c r="O58" s="2158"/>
      <c r="P58" s="2158"/>
      <c r="Q58" s="2158"/>
      <c r="R58" s="2161"/>
      <c r="S58" s="1495"/>
      <c r="T58" s="2161"/>
      <c r="U58" s="1344"/>
      <c r="V58" s="1071"/>
      <c r="W58" s="1371"/>
      <c r="X58" s="1071"/>
      <c r="Y58" s="1357"/>
      <c r="Z58" s="215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</row>
    <row r="59" spans="1:68" ht="15" customHeight="1">
      <c r="A59" s="449" t="s">
        <v>198</v>
      </c>
      <c r="B59" s="439" t="s">
        <v>184</v>
      </c>
      <c r="C59" s="439">
        <f>C51+1</f>
        <v>446</v>
      </c>
      <c r="D59" s="439" t="s">
        <v>169</v>
      </c>
      <c r="E59" s="88" t="s">
        <v>180</v>
      </c>
      <c r="F59" s="89">
        <f>F51+7</f>
        <v>45611</v>
      </c>
      <c r="G59" s="90">
        <f>F59+1</f>
        <v>45612</v>
      </c>
      <c r="H59" s="89">
        <f>F59+2</f>
        <v>45613</v>
      </c>
      <c r="I59" s="1347"/>
      <c r="J59" s="1338"/>
      <c r="K59" s="1316"/>
      <c r="L59" s="1347"/>
      <c r="M59" s="1357"/>
      <c r="N59" s="2158"/>
      <c r="O59" s="2158"/>
      <c r="P59" s="2158"/>
      <c r="Q59" s="2158"/>
      <c r="R59" s="2161"/>
      <c r="S59" s="1495"/>
      <c r="T59" s="2161"/>
      <c r="U59" s="1344"/>
      <c r="V59" s="1071"/>
      <c r="W59" s="1371"/>
      <c r="X59" s="1071"/>
      <c r="Y59" s="1357"/>
      <c r="Z59" s="215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</row>
    <row r="60" spans="1:68" ht="15" customHeight="1">
      <c r="A60" s="450" t="s">
        <v>620</v>
      </c>
      <c r="B60" s="440" t="s">
        <v>186</v>
      </c>
      <c r="C60" s="440">
        <f>C52+1</f>
        <v>446</v>
      </c>
      <c r="D60" s="440" t="s">
        <v>169</v>
      </c>
      <c r="E60" s="95" t="s">
        <v>187</v>
      </c>
      <c r="F60" s="96">
        <f>F52+7</f>
        <v>45607</v>
      </c>
      <c r="G60" s="97">
        <f>F60</f>
        <v>45607</v>
      </c>
      <c r="H60" s="98">
        <f>F60+1</f>
        <v>45608</v>
      </c>
      <c r="I60" s="1347"/>
      <c r="J60" s="1338"/>
      <c r="K60" s="1316"/>
      <c r="L60" s="1347"/>
      <c r="M60" s="1357"/>
      <c r="N60" s="2158"/>
      <c r="O60" s="2158"/>
      <c r="P60" s="2158"/>
      <c r="Q60" s="2158"/>
      <c r="R60" s="2161"/>
      <c r="S60" s="1495"/>
      <c r="T60" s="2161"/>
      <c r="U60" s="1344"/>
      <c r="V60" s="1071"/>
      <c r="W60" s="1371"/>
      <c r="X60" s="1071"/>
      <c r="Y60" s="1357"/>
      <c r="Z60" s="215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</row>
    <row r="61" spans="1:68" ht="15" customHeight="1">
      <c r="A61" s="451" t="s">
        <v>1004</v>
      </c>
      <c r="B61" s="440" t="s">
        <v>184</v>
      </c>
      <c r="C61" s="440">
        <f>C53+1</f>
        <v>445</v>
      </c>
      <c r="D61" s="440" t="s">
        <v>201</v>
      </c>
      <c r="E61" s="357" t="s">
        <v>187</v>
      </c>
      <c r="F61" s="102">
        <f>F53+7</f>
        <v>45606</v>
      </c>
      <c r="G61" s="103">
        <f>F61+1</f>
        <v>45607</v>
      </c>
      <c r="H61" s="281">
        <f>F61</f>
        <v>45606</v>
      </c>
      <c r="I61" s="1348"/>
      <c r="J61" s="2032"/>
      <c r="K61" s="1782"/>
      <c r="L61" s="1348"/>
      <c r="M61" s="1972"/>
      <c r="N61" s="2159"/>
      <c r="O61" s="2159"/>
      <c r="P61" s="2159"/>
      <c r="Q61" s="2159"/>
      <c r="R61" s="2162"/>
      <c r="S61" s="1621"/>
      <c r="T61" s="2162"/>
      <c r="U61" s="2164"/>
      <c r="V61" s="2155"/>
      <c r="W61" s="1715"/>
      <c r="X61" s="2155"/>
      <c r="Y61" s="1972"/>
      <c r="Z61" s="2153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</row>
    <row r="62" spans="1:68" ht="15" customHeight="1">
      <c r="A62" s="62"/>
      <c r="B62" s="39"/>
      <c r="C62" s="39"/>
      <c r="D62" s="40"/>
      <c r="E62" s="40"/>
      <c r="F62" s="39"/>
      <c r="G62" s="39"/>
      <c r="H62" s="39"/>
      <c r="I62" s="63"/>
      <c r="J62" s="63"/>
      <c r="K62" s="63"/>
      <c r="L62" s="63"/>
      <c r="M62" s="64"/>
      <c r="N62" s="64"/>
      <c r="O62" s="424"/>
      <c r="P62" s="429"/>
      <c r="Q62" s="432"/>
      <c r="R62" s="432"/>
      <c r="S62" s="432"/>
      <c r="T62" s="432"/>
      <c r="U62" s="431"/>
      <c r="V62" s="432"/>
      <c r="W62" s="471"/>
      <c r="X62" s="432"/>
      <c r="Y62" s="432"/>
      <c r="Z62" s="420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</row>
    <row r="63" spans="1:68" ht="15" customHeight="1">
      <c r="A63" s="447" t="s">
        <v>202</v>
      </c>
      <c r="B63" s="282" t="s">
        <v>168</v>
      </c>
      <c r="C63" s="282">
        <f>C55+1</f>
        <v>447</v>
      </c>
      <c r="D63" s="282" t="s">
        <v>169</v>
      </c>
      <c r="E63" s="69" t="s">
        <v>170</v>
      </c>
      <c r="F63" s="70">
        <f>F55+7</f>
        <v>45613</v>
      </c>
      <c r="G63" s="71">
        <f>F63+1</f>
        <v>45614</v>
      </c>
      <c r="H63" s="72">
        <f>F63+4</f>
        <v>45617</v>
      </c>
      <c r="I63" s="1346" t="s">
        <v>925</v>
      </c>
      <c r="J63" s="1110" t="s">
        <v>918</v>
      </c>
      <c r="K63" s="1781">
        <v>446</v>
      </c>
      <c r="L63" s="1654" t="s">
        <v>179</v>
      </c>
      <c r="M63" s="1895">
        <f>SUM(M55+7)</f>
        <v>45624</v>
      </c>
      <c r="N63" s="1928">
        <f>M63+2</f>
        <v>45626</v>
      </c>
      <c r="O63" s="1508">
        <f>SUM(N63+36)</f>
        <v>45662</v>
      </c>
      <c r="P63" s="1508">
        <f>SUM(N63+34)</f>
        <v>45660</v>
      </c>
      <c r="Q63" s="1508">
        <f>SUM(N63+34)</f>
        <v>45660</v>
      </c>
      <c r="R63" s="1508">
        <f>SUM(Q63+2)</f>
        <v>45662</v>
      </c>
      <c r="S63" s="1508">
        <f>SUM(R63+2)</f>
        <v>45664</v>
      </c>
      <c r="T63" s="1508">
        <f>SUM(S63+1)</f>
        <v>45665</v>
      </c>
      <c r="U63" s="1594">
        <f>SUM(S63)</f>
        <v>45664</v>
      </c>
      <c r="V63" s="2154">
        <f>SUM(U63)</f>
        <v>45664</v>
      </c>
      <c r="W63" s="1815">
        <f>SUM(T63)</f>
        <v>45665</v>
      </c>
      <c r="X63" s="2154">
        <f>SUM(W63+11)</f>
        <v>45676</v>
      </c>
      <c r="Y63" s="1971">
        <f>SUM(W63+3)</f>
        <v>45668</v>
      </c>
      <c r="Z63" s="2151" t="s">
        <v>1002</v>
      </c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</row>
    <row r="64" spans="1:68" ht="15" customHeight="1">
      <c r="A64" s="448" t="s">
        <v>202</v>
      </c>
      <c r="B64" s="282" t="s">
        <v>168</v>
      </c>
      <c r="C64" s="282">
        <f>C56+1</f>
        <v>447</v>
      </c>
      <c r="D64" s="282" t="s">
        <v>169</v>
      </c>
      <c r="E64" s="77" t="s">
        <v>176</v>
      </c>
      <c r="F64" s="78">
        <f>F56+7</f>
        <v>45616</v>
      </c>
      <c r="G64" s="79">
        <f>F64</f>
        <v>45616</v>
      </c>
      <c r="H64" s="80">
        <f>F64+1</f>
        <v>45617</v>
      </c>
      <c r="I64" s="1347"/>
      <c r="J64" s="1080"/>
      <c r="K64" s="1316"/>
      <c r="L64" s="1654"/>
      <c r="M64" s="1071"/>
      <c r="N64" s="1357"/>
      <c r="O64" s="1509"/>
      <c r="P64" s="1509"/>
      <c r="Q64" s="1509"/>
      <c r="R64" s="1509"/>
      <c r="S64" s="1509"/>
      <c r="T64" s="1509"/>
      <c r="U64" s="1319"/>
      <c r="V64" s="1071"/>
      <c r="W64" s="1371"/>
      <c r="X64" s="1071"/>
      <c r="Y64" s="1357"/>
      <c r="Z64" s="215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</row>
    <row r="65" spans="1:68" ht="15" customHeight="1">
      <c r="A65" s="449" t="s">
        <v>228</v>
      </c>
      <c r="B65" s="439" t="s">
        <v>178</v>
      </c>
      <c r="C65" s="439">
        <f>C57+1</f>
        <v>444</v>
      </c>
      <c r="D65" s="439" t="s">
        <v>179</v>
      </c>
      <c r="E65" s="88" t="s">
        <v>180</v>
      </c>
      <c r="F65" s="89">
        <f>F57+7</f>
        <v>45613</v>
      </c>
      <c r="G65" s="90">
        <f>F65+1</f>
        <v>45614</v>
      </c>
      <c r="H65" s="91">
        <f>F65+4</f>
        <v>45617</v>
      </c>
      <c r="I65" s="1347"/>
      <c r="J65" s="1080"/>
      <c r="K65" s="1316"/>
      <c r="L65" s="1654"/>
      <c r="M65" s="1071"/>
      <c r="N65" s="1357"/>
      <c r="O65" s="1509"/>
      <c r="P65" s="1509"/>
      <c r="Q65" s="1509"/>
      <c r="R65" s="1509"/>
      <c r="S65" s="1509"/>
      <c r="T65" s="1509"/>
      <c r="U65" s="1319"/>
      <c r="V65" s="1071"/>
      <c r="W65" s="1371"/>
      <c r="X65" s="1071"/>
      <c r="Y65" s="1357"/>
      <c r="Z65" s="215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</row>
    <row r="66" spans="1:68" ht="15" customHeight="1">
      <c r="A66" s="494" t="s">
        <v>229</v>
      </c>
      <c r="B66" s="439" t="s">
        <v>182</v>
      </c>
      <c r="C66" s="439">
        <f>C58+1</f>
        <v>445</v>
      </c>
      <c r="D66" s="439" t="s">
        <v>179</v>
      </c>
      <c r="E66" s="88" t="s">
        <v>180</v>
      </c>
      <c r="F66" s="89">
        <f>F58+7</f>
        <v>45614</v>
      </c>
      <c r="G66" s="90">
        <f>F66+1</f>
        <v>45615</v>
      </c>
      <c r="H66" s="91">
        <f>F66+2</f>
        <v>45616</v>
      </c>
      <c r="I66" s="1347"/>
      <c r="J66" s="1080"/>
      <c r="K66" s="1316"/>
      <c r="L66" s="1654"/>
      <c r="M66" s="1071"/>
      <c r="N66" s="1357"/>
      <c r="O66" s="1509"/>
      <c r="P66" s="1509"/>
      <c r="Q66" s="1509"/>
      <c r="R66" s="1509"/>
      <c r="S66" s="1509"/>
      <c r="T66" s="1509"/>
      <c r="U66" s="1319"/>
      <c r="V66" s="1071"/>
      <c r="W66" s="1371"/>
      <c r="X66" s="1071"/>
      <c r="Y66" s="1357"/>
      <c r="Z66" s="215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</row>
    <row r="67" spans="1:68" ht="15" customHeight="1">
      <c r="A67" s="449" t="s">
        <v>213</v>
      </c>
      <c r="B67" s="439" t="s">
        <v>184</v>
      </c>
      <c r="C67" s="439">
        <f>C59+1</f>
        <v>447</v>
      </c>
      <c r="D67" s="439" t="s">
        <v>169</v>
      </c>
      <c r="E67" s="88" t="s">
        <v>180</v>
      </c>
      <c r="F67" s="89">
        <f>F59+7</f>
        <v>45618</v>
      </c>
      <c r="G67" s="90">
        <f>F67+1</f>
        <v>45619</v>
      </c>
      <c r="H67" s="89">
        <f>F67+2</f>
        <v>45620</v>
      </c>
      <c r="I67" s="1347"/>
      <c r="J67" s="1080"/>
      <c r="K67" s="1316"/>
      <c r="L67" s="1654"/>
      <c r="M67" s="1071"/>
      <c r="N67" s="1357"/>
      <c r="O67" s="1509"/>
      <c r="P67" s="1509"/>
      <c r="Q67" s="1509"/>
      <c r="R67" s="1509"/>
      <c r="S67" s="1509"/>
      <c r="T67" s="1509"/>
      <c r="U67" s="1319"/>
      <c r="V67" s="1071"/>
      <c r="W67" s="1371"/>
      <c r="X67" s="1071"/>
      <c r="Y67" s="1357"/>
      <c r="Z67" s="215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</row>
    <row r="68" spans="1:68" ht="15" customHeight="1">
      <c r="A68" s="450" t="s">
        <v>199</v>
      </c>
      <c r="B68" s="440" t="s">
        <v>186</v>
      </c>
      <c r="C68" s="440">
        <f>C60+1</f>
        <v>447</v>
      </c>
      <c r="D68" s="440" t="s">
        <v>169</v>
      </c>
      <c r="E68" s="95" t="s">
        <v>187</v>
      </c>
      <c r="F68" s="96">
        <f>F60+7</f>
        <v>45614</v>
      </c>
      <c r="G68" s="97">
        <f>F68</f>
        <v>45614</v>
      </c>
      <c r="H68" s="98">
        <f>F68+1</f>
        <v>45615</v>
      </c>
      <c r="I68" s="1347"/>
      <c r="J68" s="1080"/>
      <c r="K68" s="1316"/>
      <c r="L68" s="1654"/>
      <c r="M68" s="1071"/>
      <c r="N68" s="1357"/>
      <c r="O68" s="1509"/>
      <c r="P68" s="1509"/>
      <c r="Q68" s="1509"/>
      <c r="R68" s="1509"/>
      <c r="S68" s="1509"/>
      <c r="T68" s="1509"/>
      <c r="U68" s="1319"/>
      <c r="V68" s="1071"/>
      <c r="W68" s="1371"/>
      <c r="X68" s="1071"/>
      <c r="Y68" s="1357"/>
      <c r="Z68" s="215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</row>
    <row r="69" spans="1:68" ht="15" customHeight="1">
      <c r="A69" s="451" t="s">
        <v>230</v>
      </c>
      <c r="B69" s="440" t="s">
        <v>184</v>
      </c>
      <c r="C69" s="440">
        <f>C61+1</f>
        <v>446</v>
      </c>
      <c r="D69" s="440" t="s">
        <v>201</v>
      </c>
      <c r="E69" s="357" t="s">
        <v>187</v>
      </c>
      <c r="F69" s="102">
        <f>F61+7</f>
        <v>45613</v>
      </c>
      <c r="G69" s="103">
        <f>F69+1</f>
        <v>45614</v>
      </c>
      <c r="H69" s="281">
        <f>F69</f>
        <v>45613</v>
      </c>
      <c r="I69" s="1348"/>
      <c r="J69" s="1111"/>
      <c r="K69" s="1782"/>
      <c r="L69" s="1654"/>
      <c r="M69" s="1896"/>
      <c r="N69" s="1929"/>
      <c r="O69" s="1510"/>
      <c r="P69" s="1510"/>
      <c r="Q69" s="1510"/>
      <c r="R69" s="1510"/>
      <c r="S69" s="1510"/>
      <c r="T69" s="1510"/>
      <c r="U69" s="1595"/>
      <c r="V69" s="2155"/>
      <c r="W69" s="1715"/>
      <c r="X69" s="2155"/>
      <c r="Y69" s="1972"/>
      <c r="Z69" s="2153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</row>
    <row r="70" spans="1:68" ht="15" customHeight="1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428"/>
      <c r="P70" s="423"/>
      <c r="Q70" s="428"/>
      <c r="R70" s="430"/>
      <c r="S70" s="430"/>
      <c r="T70" s="430"/>
      <c r="U70" s="430"/>
      <c r="V70" s="430"/>
      <c r="W70" s="472"/>
      <c r="X70" s="430"/>
      <c r="Y70" s="430"/>
      <c r="Z70" s="420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</row>
    <row r="71" spans="1:68" ht="15" customHeight="1">
      <c r="A71" s="447" t="s">
        <v>207</v>
      </c>
      <c r="B71" s="282" t="s">
        <v>168</v>
      </c>
      <c r="C71" s="282">
        <f>C63+1</f>
        <v>448</v>
      </c>
      <c r="D71" s="282" t="s">
        <v>169</v>
      </c>
      <c r="E71" s="69" t="s">
        <v>170</v>
      </c>
      <c r="F71" s="70">
        <f>F63+7</f>
        <v>45620</v>
      </c>
      <c r="G71" s="71">
        <f>F71+1</f>
        <v>45621</v>
      </c>
      <c r="H71" s="72">
        <f>F71+4</f>
        <v>45624</v>
      </c>
      <c r="I71" s="1108" t="s">
        <v>926</v>
      </c>
      <c r="J71" s="1110"/>
      <c r="K71" s="1781">
        <v>2447</v>
      </c>
      <c r="L71" s="1654" t="s">
        <v>173</v>
      </c>
      <c r="M71" s="1614">
        <f>SUM(M63+7)</f>
        <v>45631</v>
      </c>
      <c r="N71" s="1928">
        <f>M71+2</f>
        <v>45633</v>
      </c>
      <c r="O71" s="1508">
        <f>SUM(N71+36)</f>
        <v>45669</v>
      </c>
      <c r="P71" s="1508">
        <f>SUM(N71+34)</f>
        <v>45667</v>
      </c>
      <c r="Q71" s="1508">
        <f>SUM(N71+34)</f>
        <v>45667</v>
      </c>
      <c r="R71" s="1508">
        <f>SUM(Q71+2)</f>
        <v>45669</v>
      </c>
      <c r="S71" s="1508">
        <f>SUM(R71+2)</f>
        <v>45671</v>
      </c>
      <c r="T71" s="1508">
        <f>SUM(S71+1)</f>
        <v>45672</v>
      </c>
      <c r="U71" s="1594">
        <f>SUM(S71)</f>
        <v>45671</v>
      </c>
      <c r="V71" s="2154">
        <f>SUM(U71)</f>
        <v>45671</v>
      </c>
      <c r="W71" s="1815">
        <f>SUM(T71)</f>
        <v>45672</v>
      </c>
      <c r="X71" s="2154">
        <f>SUM(W71+11)</f>
        <v>45683</v>
      </c>
      <c r="Y71" s="1971">
        <f>SUM(W71+3)</f>
        <v>45675</v>
      </c>
      <c r="Z71" s="2151" t="s">
        <v>1002</v>
      </c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</row>
    <row r="72" spans="1:68" ht="15" customHeight="1">
      <c r="A72" s="448" t="s">
        <v>207</v>
      </c>
      <c r="B72" s="282" t="s">
        <v>168</v>
      </c>
      <c r="C72" s="282">
        <f>C64+1</f>
        <v>448</v>
      </c>
      <c r="D72" s="282" t="s">
        <v>169</v>
      </c>
      <c r="E72" s="77" t="s">
        <v>176</v>
      </c>
      <c r="F72" s="78">
        <f>F64+7</f>
        <v>45623</v>
      </c>
      <c r="G72" s="79">
        <f>F72</f>
        <v>45623</v>
      </c>
      <c r="H72" s="80">
        <f>F72+1</f>
        <v>45624</v>
      </c>
      <c r="I72" s="1086"/>
      <c r="J72" s="1080"/>
      <c r="K72" s="1316"/>
      <c r="L72" s="1654"/>
      <c r="M72" s="1561"/>
      <c r="N72" s="1357"/>
      <c r="O72" s="1509"/>
      <c r="P72" s="1509"/>
      <c r="Q72" s="1509"/>
      <c r="R72" s="1509"/>
      <c r="S72" s="1509"/>
      <c r="T72" s="1509"/>
      <c r="U72" s="1319"/>
      <c r="V72" s="1071"/>
      <c r="W72" s="1371"/>
      <c r="X72" s="1071"/>
      <c r="Y72" s="1357"/>
      <c r="Z72" s="215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</row>
    <row r="73" spans="1:68" ht="15" customHeight="1">
      <c r="A73" s="449" t="s">
        <v>177</v>
      </c>
      <c r="B73" s="439" t="s">
        <v>178</v>
      </c>
      <c r="C73" s="439">
        <f>C65+1</f>
        <v>445</v>
      </c>
      <c r="D73" s="439" t="s">
        <v>179</v>
      </c>
      <c r="E73" s="88" t="s">
        <v>180</v>
      </c>
      <c r="F73" s="89">
        <f>F65+7</f>
        <v>45620</v>
      </c>
      <c r="G73" s="90">
        <f>F73+1</f>
        <v>45621</v>
      </c>
      <c r="H73" s="91">
        <f>F73+4</f>
        <v>45624</v>
      </c>
      <c r="I73" s="1086"/>
      <c r="J73" s="1080"/>
      <c r="K73" s="1316"/>
      <c r="L73" s="1654"/>
      <c r="M73" s="1561"/>
      <c r="N73" s="1357"/>
      <c r="O73" s="1509"/>
      <c r="P73" s="1509"/>
      <c r="Q73" s="1509"/>
      <c r="R73" s="1509"/>
      <c r="S73" s="1509"/>
      <c r="T73" s="1509"/>
      <c r="U73" s="1319"/>
      <c r="V73" s="1071"/>
      <c r="W73" s="1371"/>
      <c r="X73" s="1071"/>
      <c r="Y73" s="1357"/>
      <c r="Z73" s="215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</row>
    <row r="74" spans="1:68" ht="15" customHeight="1">
      <c r="A74" s="494" t="s">
        <v>232</v>
      </c>
      <c r="B74" s="439" t="s">
        <v>182</v>
      </c>
      <c r="C74" s="439">
        <f>C66+1</f>
        <v>446</v>
      </c>
      <c r="D74" s="439" t="s">
        <v>179</v>
      </c>
      <c r="E74" s="88" t="s">
        <v>180</v>
      </c>
      <c r="F74" s="89">
        <f>F66+7</f>
        <v>45621</v>
      </c>
      <c r="G74" s="90">
        <f>F74+1</f>
        <v>45622</v>
      </c>
      <c r="H74" s="91">
        <f>F74+2</f>
        <v>45623</v>
      </c>
      <c r="I74" s="1086"/>
      <c r="J74" s="1080"/>
      <c r="K74" s="1316"/>
      <c r="L74" s="1654"/>
      <c r="M74" s="1561"/>
      <c r="N74" s="1357"/>
      <c r="O74" s="1509"/>
      <c r="P74" s="1509"/>
      <c r="Q74" s="1509"/>
      <c r="R74" s="1509"/>
      <c r="S74" s="1509"/>
      <c r="T74" s="1509"/>
      <c r="U74" s="1319"/>
      <c r="V74" s="1071"/>
      <c r="W74" s="1371"/>
      <c r="X74" s="1071"/>
      <c r="Y74" s="1357"/>
      <c r="Z74" s="215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</row>
    <row r="75" spans="1:68" ht="15" customHeight="1">
      <c r="A75" s="449" t="s">
        <v>219</v>
      </c>
      <c r="B75" s="439" t="s">
        <v>184</v>
      </c>
      <c r="C75" s="439">
        <f>C67+1</f>
        <v>448</v>
      </c>
      <c r="D75" s="439" t="s">
        <v>169</v>
      </c>
      <c r="E75" s="88" t="s">
        <v>180</v>
      </c>
      <c r="F75" s="89">
        <f>F67+7</f>
        <v>45625</v>
      </c>
      <c r="G75" s="90">
        <f>F75+1</f>
        <v>45626</v>
      </c>
      <c r="H75" s="89">
        <f>F75+2</f>
        <v>45627</v>
      </c>
      <c r="I75" s="1086"/>
      <c r="J75" s="1080"/>
      <c r="K75" s="1316"/>
      <c r="L75" s="1654"/>
      <c r="M75" s="1561"/>
      <c r="N75" s="1357"/>
      <c r="O75" s="1509"/>
      <c r="P75" s="1509"/>
      <c r="Q75" s="1509"/>
      <c r="R75" s="1509"/>
      <c r="S75" s="1509"/>
      <c r="T75" s="1509"/>
      <c r="U75" s="1319"/>
      <c r="V75" s="1071"/>
      <c r="W75" s="1371"/>
      <c r="X75" s="1071"/>
      <c r="Y75" s="1357"/>
      <c r="Z75" s="215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</row>
    <row r="76" spans="1:68" ht="15" customHeight="1">
      <c r="A76" s="450" t="s">
        <v>233</v>
      </c>
      <c r="B76" s="440" t="s">
        <v>186</v>
      </c>
      <c r="C76" s="440">
        <f>C68+1</f>
        <v>448</v>
      </c>
      <c r="D76" s="440" t="s">
        <v>169</v>
      </c>
      <c r="E76" s="95" t="s">
        <v>187</v>
      </c>
      <c r="F76" s="96">
        <f>F68+7</f>
        <v>45621</v>
      </c>
      <c r="G76" s="97">
        <f>F76</f>
        <v>45621</v>
      </c>
      <c r="H76" s="98">
        <f>F76+1</f>
        <v>45622</v>
      </c>
      <c r="I76" s="1086"/>
      <c r="J76" s="1080"/>
      <c r="K76" s="1316"/>
      <c r="L76" s="1654"/>
      <c r="M76" s="1561"/>
      <c r="N76" s="1357"/>
      <c r="O76" s="1509"/>
      <c r="P76" s="1509"/>
      <c r="Q76" s="1509"/>
      <c r="R76" s="1509"/>
      <c r="S76" s="1509"/>
      <c r="T76" s="1509"/>
      <c r="U76" s="1319"/>
      <c r="V76" s="1071"/>
      <c r="W76" s="1371"/>
      <c r="X76" s="1071"/>
      <c r="Y76" s="1357"/>
      <c r="Z76" s="215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</row>
    <row r="77" spans="1:68" ht="15.75" customHeight="1">
      <c r="A77" s="451" t="s">
        <v>198</v>
      </c>
      <c r="B77" s="440" t="s">
        <v>184</v>
      </c>
      <c r="C77" s="440">
        <f>C69+1</f>
        <v>447</v>
      </c>
      <c r="D77" s="440" t="s">
        <v>201</v>
      </c>
      <c r="E77" s="357" t="s">
        <v>187</v>
      </c>
      <c r="F77" s="102">
        <f>F69+7</f>
        <v>45620</v>
      </c>
      <c r="G77" s="103">
        <f>F77</f>
        <v>45620</v>
      </c>
      <c r="H77" s="281">
        <f>F77</f>
        <v>45620</v>
      </c>
      <c r="I77" s="1109"/>
      <c r="J77" s="1111"/>
      <c r="K77" s="1782"/>
      <c r="L77" s="1654"/>
      <c r="M77" s="1615"/>
      <c r="N77" s="1929"/>
      <c r="O77" s="1510"/>
      <c r="P77" s="1510"/>
      <c r="Q77" s="1510"/>
      <c r="R77" s="1510"/>
      <c r="S77" s="1510"/>
      <c r="T77" s="1510"/>
      <c r="U77" s="1595"/>
      <c r="V77" s="2155"/>
      <c r="W77" s="1715"/>
      <c r="X77" s="2155"/>
      <c r="Y77" s="1972"/>
      <c r="Z77" s="2153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</row>
    <row r="78" spans="1:68" ht="15.75" customHeight="1">
      <c r="A78" s="104"/>
      <c r="B78" s="94"/>
      <c r="C78" s="94"/>
      <c r="D78" s="106"/>
      <c r="E78" s="94"/>
      <c r="F78" s="96"/>
      <c r="G78" s="96"/>
      <c r="H78" s="96"/>
      <c r="I78" s="63"/>
      <c r="J78" s="63"/>
      <c r="K78" s="63"/>
      <c r="L78" s="63"/>
      <c r="M78" s="64"/>
      <c r="N78" s="64"/>
      <c r="O78" s="427"/>
      <c r="P78" s="427"/>
      <c r="Q78" s="422"/>
      <c r="R78" s="427"/>
      <c r="S78" s="422"/>
      <c r="T78" s="427"/>
      <c r="U78" s="422"/>
      <c r="V78" s="427"/>
      <c r="W78" s="473"/>
      <c r="X78" s="427"/>
      <c r="Y78" s="429"/>
      <c r="Z78" s="6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</row>
    <row r="79" spans="1:68" ht="15" customHeight="1">
      <c r="A79" s="447" t="s">
        <v>175</v>
      </c>
      <c r="B79" s="73" t="s">
        <v>168</v>
      </c>
      <c r="C79" s="68">
        <f>C71+1</f>
        <v>449</v>
      </c>
      <c r="D79" s="75" t="s">
        <v>169</v>
      </c>
      <c r="E79" s="69" t="s">
        <v>170</v>
      </c>
      <c r="F79" s="70">
        <f>F71+7</f>
        <v>45627</v>
      </c>
      <c r="G79" s="71">
        <f>F79+1</f>
        <v>45628</v>
      </c>
      <c r="H79" s="70">
        <f>F79+4</f>
        <v>45631</v>
      </c>
      <c r="I79" s="1781" t="s">
        <v>1005</v>
      </c>
      <c r="J79" s="1346"/>
      <c r="K79" s="1655">
        <v>2448</v>
      </c>
      <c r="L79" s="1346" t="s">
        <v>173</v>
      </c>
      <c r="M79" s="1614">
        <f>SUM(M71+7)</f>
        <v>45638</v>
      </c>
      <c r="N79" s="1340">
        <f>M79+2</f>
        <v>45640</v>
      </c>
      <c r="O79" s="1620">
        <f>SUM(N79+36)</f>
        <v>45676</v>
      </c>
      <c r="P79" s="1340">
        <f>SUM(N79+34)</f>
        <v>45674</v>
      </c>
      <c r="Q79" s="1620">
        <f>SUM(N79+34)</f>
        <v>45674</v>
      </c>
      <c r="R79" s="1340">
        <f>SUM(Q79+2)</f>
        <v>45676</v>
      </c>
      <c r="S79" s="1620">
        <f>SUM(R79+2)</f>
        <v>45678</v>
      </c>
      <c r="T79" s="1508">
        <f>SUM(S79+1)</f>
        <v>45679</v>
      </c>
      <c r="U79" s="1594">
        <f>SUM(S79)</f>
        <v>45678</v>
      </c>
      <c r="V79" s="2154">
        <f>SUM(U79)</f>
        <v>45678</v>
      </c>
      <c r="W79" s="1815">
        <f>SUM(T79)</f>
        <v>45679</v>
      </c>
      <c r="X79" s="2154">
        <f>SUM(W79+11)</f>
        <v>45690</v>
      </c>
      <c r="Y79" s="1971">
        <f>SUM(W79+3)</f>
        <v>45682</v>
      </c>
      <c r="Z79" s="2151" t="s">
        <v>1002</v>
      </c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</row>
    <row r="80" spans="1:68" ht="15" customHeight="1">
      <c r="A80" s="448" t="s">
        <v>175</v>
      </c>
      <c r="B80" s="82" t="s">
        <v>168</v>
      </c>
      <c r="C80" s="76">
        <f>C72+1</f>
        <v>449</v>
      </c>
      <c r="D80" s="83" t="s">
        <v>169</v>
      </c>
      <c r="E80" s="77" t="s">
        <v>176</v>
      </c>
      <c r="F80" s="78">
        <f>F72+7</f>
        <v>45630</v>
      </c>
      <c r="G80" s="79">
        <f>F80</f>
        <v>45630</v>
      </c>
      <c r="H80" s="78">
        <f>F80+1</f>
        <v>45631</v>
      </c>
      <c r="I80" s="1316"/>
      <c r="J80" s="1347"/>
      <c r="K80" s="1083"/>
      <c r="L80" s="1347"/>
      <c r="M80" s="1561"/>
      <c r="N80" s="1341"/>
      <c r="O80" s="1495"/>
      <c r="P80" s="1341"/>
      <c r="Q80" s="1495"/>
      <c r="R80" s="1341"/>
      <c r="S80" s="1495"/>
      <c r="T80" s="1509"/>
      <c r="U80" s="1319"/>
      <c r="V80" s="1071"/>
      <c r="W80" s="1371"/>
      <c r="X80" s="1071"/>
      <c r="Y80" s="1357"/>
      <c r="Z80" s="215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</row>
    <row r="81" spans="1:68" ht="15" customHeight="1">
      <c r="A81" s="449" t="s">
        <v>196</v>
      </c>
      <c r="B81" s="85" t="s">
        <v>178</v>
      </c>
      <c r="C81" s="86">
        <f>C73+1</f>
        <v>446</v>
      </c>
      <c r="D81" s="87" t="s">
        <v>179</v>
      </c>
      <c r="E81" s="88" t="s">
        <v>180</v>
      </c>
      <c r="F81" s="89">
        <f>F73+7</f>
        <v>45627</v>
      </c>
      <c r="G81" s="90">
        <f>F81+1</f>
        <v>45628</v>
      </c>
      <c r="H81" s="89">
        <f>F81+4</f>
        <v>45631</v>
      </c>
      <c r="I81" s="1316"/>
      <c r="J81" s="1347"/>
      <c r="K81" s="1083"/>
      <c r="L81" s="1347"/>
      <c r="M81" s="1561"/>
      <c r="N81" s="1341"/>
      <c r="O81" s="1495"/>
      <c r="P81" s="1341"/>
      <c r="Q81" s="1495"/>
      <c r="R81" s="1341"/>
      <c r="S81" s="1495"/>
      <c r="T81" s="1509"/>
      <c r="U81" s="1319"/>
      <c r="V81" s="1071"/>
      <c r="W81" s="1371"/>
      <c r="X81" s="1071"/>
      <c r="Y81" s="1357"/>
      <c r="Z81" s="215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</row>
    <row r="82" spans="1:68" ht="15" customHeight="1">
      <c r="A82" s="494" t="s">
        <v>631</v>
      </c>
      <c r="B82" s="86" t="s">
        <v>182</v>
      </c>
      <c r="C82" s="86">
        <f>C74+1</f>
        <v>447</v>
      </c>
      <c r="D82" s="93" t="s">
        <v>179</v>
      </c>
      <c r="E82" s="88" t="s">
        <v>180</v>
      </c>
      <c r="F82" s="89">
        <f>F74+7</f>
        <v>45628</v>
      </c>
      <c r="G82" s="90">
        <f>F82+1</f>
        <v>45629</v>
      </c>
      <c r="H82" s="89">
        <f>F82+2</f>
        <v>45630</v>
      </c>
      <c r="I82" s="1316"/>
      <c r="J82" s="1347"/>
      <c r="K82" s="1083"/>
      <c r="L82" s="1347"/>
      <c r="M82" s="1561"/>
      <c r="N82" s="1341"/>
      <c r="O82" s="1495"/>
      <c r="P82" s="1341"/>
      <c r="Q82" s="1495"/>
      <c r="R82" s="1341"/>
      <c r="S82" s="1495"/>
      <c r="T82" s="1509"/>
      <c r="U82" s="1319"/>
      <c r="V82" s="1071"/>
      <c r="W82" s="1371"/>
      <c r="X82" s="1071"/>
      <c r="Y82" s="1357"/>
      <c r="Z82" s="215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</row>
    <row r="83" spans="1:68" ht="15" customHeight="1">
      <c r="A83" s="449" t="s">
        <v>224</v>
      </c>
      <c r="B83" s="85" t="s">
        <v>184</v>
      </c>
      <c r="C83" s="86">
        <f>C75+1</f>
        <v>449</v>
      </c>
      <c r="D83" s="87" t="s">
        <v>169</v>
      </c>
      <c r="E83" s="88" t="s">
        <v>180</v>
      </c>
      <c r="F83" s="89">
        <f>F75+7</f>
        <v>45632</v>
      </c>
      <c r="G83" s="90">
        <f>F83+1</f>
        <v>45633</v>
      </c>
      <c r="H83" s="89">
        <f>F83+2</f>
        <v>45634</v>
      </c>
      <c r="I83" s="1316"/>
      <c r="J83" s="1347"/>
      <c r="K83" s="1083"/>
      <c r="L83" s="1347"/>
      <c r="M83" s="1561"/>
      <c r="N83" s="1341"/>
      <c r="O83" s="1495"/>
      <c r="P83" s="1341"/>
      <c r="Q83" s="1495"/>
      <c r="R83" s="1341"/>
      <c r="S83" s="1495"/>
      <c r="T83" s="1509"/>
      <c r="U83" s="1319"/>
      <c r="V83" s="1071"/>
      <c r="W83" s="1371"/>
      <c r="X83" s="1071"/>
      <c r="Y83" s="1357"/>
      <c r="Z83" s="215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</row>
    <row r="84" spans="1:68" ht="15" customHeight="1">
      <c r="A84" s="450" t="s">
        <v>611</v>
      </c>
      <c r="B84" s="105" t="s">
        <v>186</v>
      </c>
      <c r="C84" s="94">
        <f>C76+1</f>
        <v>449</v>
      </c>
      <c r="D84" s="106" t="s">
        <v>169</v>
      </c>
      <c r="E84" s="95" t="s">
        <v>187</v>
      </c>
      <c r="F84" s="96">
        <f>F76+7</f>
        <v>45628</v>
      </c>
      <c r="G84" s="97">
        <f>F84</f>
        <v>45628</v>
      </c>
      <c r="H84" s="96">
        <f>F84+1</f>
        <v>45629</v>
      </c>
      <c r="I84" s="1316"/>
      <c r="J84" s="1347"/>
      <c r="K84" s="1083"/>
      <c r="L84" s="1347"/>
      <c r="M84" s="1561"/>
      <c r="N84" s="1341"/>
      <c r="O84" s="1495"/>
      <c r="P84" s="1341"/>
      <c r="Q84" s="1495"/>
      <c r="R84" s="1341"/>
      <c r="S84" s="1495"/>
      <c r="T84" s="1509"/>
      <c r="U84" s="1319"/>
      <c r="V84" s="1071"/>
      <c r="W84" s="1371"/>
      <c r="X84" s="1071"/>
      <c r="Y84" s="1357"/>
      <c r="Z84" s="215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</row>
    <row r="85" spans="1:68" ht="15" customHeight="1">
      <c r="A85" s="451" t="s">
        <v>189</v>
      </c>
      <c r="B85" s="94" t="s">
        <v>184</v>
      </c>
      <c r="C85" s="94">
        <f>C77+1</f>
        <v>448</v>
      </c>
      <c r="D85" s="106" t="s">
        <v>201</v>
      </c>
      <c r="E85" s="357" t="s">
        <v>187</v>
      </c>
      <c r="F85" s="102">
        <f>F77+7</f>
        <v>45627</v>
      </c>
      <c r="G85" s="103">
        <f>F85</f>
        <v>45627</v>
      </c>
      <c r="H85" s="102">
        <f>F85</f>
        <v>45627</v>
      </c>
      <c r="I85" s="1782"/>
      <c r="J85" s="1348"/>
      <c r="K85" s="1656"/>
      <c r="L85" s="1348"/>
      <c r="M85" s="1615"/>
      <c r="N85" s="1342"/>
      <c r="O85" s="1621"/>
      <c r="P85" s="1342"/>
      <c r="Q85" s="1621"/>
      <c r="R85" s="1342"/>
      <c r="S85" s="1621"/>
      <c r="T85" s="1510"/>
      <c r="U85" s="1595"/>
      <c r="V85" s="2155"/>
      <c r="W85" s="1715"/>
      <c r="X85" s="2155"/>
      <c r="Y85" s="1972"/>
      <c r="Z85" s="2153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</row>
    <row r="86" spans="1:68">
      <c r="A86" s="13" t="s">
        <v>234</v>
      </c>
      <c r="B86" s="14"/>
      <c r="C86" s="14"/>
      <c r="D86" s="14"/>
      <c r="E86" s="15"/>
      <c r="F86" s="14"/>
      <c r="G86" s="14"/>
      <c r="H86" s="14"/>
      <c r="I86" s="14"/>
      <c r="J86" s="14"/>
      <c r="K86" s="14"/>
      <c r="L86" s="14"/>
      <c r="M86" s="115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</row>
    <row r="87" spans="1:68">
      <c r="A87" s="1"/>
      <c r="B87" s="1"/>
      <c r="C87" s="1"/>
      <c r="D87" s="5"/>
      <c r="E87" s="16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</row>
    <row r="88" spans="1:68">
      <c r="A88" s="1105" t="s">
        <v>235</v>
      </c>
      <c r="B88" s="1106"/>
      <c r="C88" s="1106"/>
      <c r="D88" s="1106"/>
      <c r="E88" s="1106"/>
      <c r="F88" s="1107"/>
      <c r="G88" s="1350" t="s">
        <v>236</v>
      </c>
      <c r="H88" s="1350"/>
      <c r="I88" s="1350"/>
      <c r="J88" s="1350"/>
      <c r="K88" s="1350"/>
      <c r="L88" s="1350"/>
      <c r="M88" s="1350"/>
      <c r="N88" s="1350"/>
      <c r="O88" s="1350"/>
      <c r="P88" s="1350"/>
      <c r="Q88" s="1350"/>
      <c r="R88" s="1350"/>
      <c r="S88" s="1350"/>
      <c r="T88" s="1350"/>
      <c r="U88" s="1350"/>
      <c r="V88" s="1350"/>
      <c r="W88" s="1350"/>
      <c r="X88" s="1350"/>
      <c r="Y88" s="1350"/>
      <c r="Z88" s="1350"/>
    </row>
    <row r="89" spans="1:68">
      <c r="A89" s="1088"/>
      <c r="B89" s="1089"/>
      <c r="C89" s="1089"/>
      <c r="D89" s="1089"/>
      <c r="E89" s="1089"/>
      <c r="F89" s="1090"/>
      <c r="G89" s="2174"/>
      <c r="H89" s="1675"/>
      <c r="I89" s="1675"/>
      <c r="J89" s="1675"/>
      <c r="K89" s="1675"/>
      <c r="L89" s="1675"/>
      <c r="M89" s="1675"/>
      <c r="N89" s="1675"/>
      <c r="O89" s="1675"/>
      <c r="P89" s="1675"/>
      <c r="Q89" s="1675"/>
      <c r="R89" s="1675"/>
      <c r="S89" s="1675"/>
      <c r="T89" s="1675"/>
      <c r="U89" s="1675"/>
      <c r="V89" s="1675"/>
      <c r="W89" s="1675"/>
      <c r="X89" s="1675"/>
      <c r="Y89" s="1675"/>
      <c r="Z89" s="1675"/>
    </row>
    <row r="90" spans="1:68">
      <c r="A90" s="1088"/>
      <c r="B90" s="1089"/>
      <c r="C90" s="1089"/>
      <c r="D90" s="1089"/>
      <c r="E90" s="1089"/>
      <c r="F90" s="1090"/>
      <c r="G90" s="2057"/>
      <c r="H90" s="2057"/>
      <c r="I90" s="2057"/>
      <c r="J90" s="2057"/>
      <c r="K90" s="2057"/>
      <c r="L90" s="2057"/>
      <c r="M90" s="2057"/>
      <c r="N90" s="2057"/>
      <c r="O90" s="2057"/>
      <c r="P90" s="2057"/>
      <c r="Q90" s="2057"/>
      <c r="R90" s="2057"/>
      <c r="S90" s="2057"/>
      <c r="T90" s="2057"/>
      <c r="U90" s="2057"/>
      <c r="V90" s="2057"/>
      <c r="W90" s="2057"/>
      <c r="X90" s="2057"/>
      <c r="Y90" s="2057"/>
      <c r="Z90" s="2057"/>
    </row>
    <row r="91" spans="1:68">
      <c r="A91" s="1088"/>
      <c r="B91" s="1089"/>
      <c r="C91" s="1089"/>
      <c r="D91" s="1089"/>
      <c r="E91" s="1089"/>
      <c r="F91" s="1089"/>
      <c r="G91" s="118"/>
      <c r="H91" s="119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20"/>
    </row>
    <row r="92" spans="1:68">
      <c r="A92" s="1088"/>
      <c r="B92" s="1089"/>
      <c r="C92" s="1089"/>
      <c r="D92" s="1089"/>
      <c r="E92" s="1089"/>
      <c r="F92" s="1089"/>
      <c r="G92" s="121"/>
      <c r="H92" s="122"/>
      <c r="I92" s="122"/>
      <c r="J92" s="122"/>
      <c r="K92" s="122"/>
      <c r="L92" s="122"/>
      <c r="M92" s="122"/>
      <c r="N92" s="122"/>
      <c r="O92" s="122"/>
      <c r="P92" s="122"/>
      <c r="Q92" s="122"/>
      <c r="R92" s="122"/>
      <c r="S92" s="122"/>
      <c r="T92" s="122"/>
      <c r="U92" s="122"/>
      <c r="V92" s="122"/>
      <c r="W92" s="122"/>
      <c r="X92" s="122"/>
      <c r="Y92" s="122"/>
      <c r="Z92" s="123"/>
    </row>
    <row r="93" spans="1:68">
      <c r="A93" s="1"/>
      <c r="B93" s="1"/>
      <c r="C93" s="1"/>
      <c r="D93" s="5"/>
      <c r="E93" s="5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</row>
    <row r="94" spans="1:68" s="52" customFormat="1">
      <c r="D94" s="53"/>
      <c r="E94" s="53"/>
    </row>
    <row r="95" spans="1:68" s="52" customFormat="1" ht="15.75">
      <c r="A95" s="54" t="s">
        <v>242</v>
      </c>
      <c r="B95" s="55"/>
      <c r="C95" s="55"/>
      <c r="D95" s="56"/>
      <c r="E95" s="53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</row>
    <row r="96" spans="1:68" s="52" customFormat="1" ht="15.75">
      <c r="A96" s="57" t="s">
        <v>243</v>
      </c>
      <c r="B96" s="58"/>
      <c r="C96" s="58"/>
      <c r="D96" s="59"/>
      <c r="E96" s="53"/>
      <c r="F96" s="57"/>
      <c r="G96" s="58"/>
      <c r="H96" s="57" t="s">
        <v>244</v>
      </c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</row>
    <row r="97" spans="1:25" s="52" customFormat="1" ht="15.75">
      <c r="A97" s="57" t="s">
        <v>245</v>
      </c>
      <c r="B97" s="58"/>
      <c r="C97" s="58"/>
      <c r="D97" s="59"/>
      <c r="E97" s="53"/>
      <c r="F97" s="57"/>
      <c r="G97" s="58"/>
      <c r="H97" s="57" t="s">
        <v>246</v>
      </c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</row>
    <row r="98" spans="1:25" s="52" customFormat="1">
      <c r="A98" s="52" t="s">
        <v>247</v>
      </c>
      <c r="D98" s="53"/>
      <c r="E98" s="53"/>
      <c r="H98" s="52" t="s">
        <v>248</v>
      </c>
    </row>
    <row r="99" spans="1:25" s="52" customFormat="1">
      <c r="A99" s="60" t="s">
        <v>249</v>
      </c>
      <c r="D99" s="53"/>
      <c r="E99" s="53"/>
      <c r="H99" s="60" t="s">
        <v>250</v>
      </c>
    </row>
    <row r="100" spans="1:25" s="52" customFormat="1">
      <c r="D100" s="53"/>
      <c r="E100" s="53"/>
    </row>
    <row r="101" spans="1:25" s="52" customFormat="1">
      <c r="A101" s="52" t="s">
        <v>251</v>
      </c>
      <c r="D101" s="53"/>
      <c r="E101" s="53"/>
      <c r="H101" s="52" t="s">
        <v>252</v>
      </c>
    </row>
    <row r="102" spans="1:25" s="52" customFormat="1">
      <c r="A102" s="60" t="s">
        <v>253</v>
      </c>
      <c r="D102" s="53"/>
      <c r="E102" s="53"/>
      <c r="H102" s="60" t="s">
        <v>254</v>
      </c>
    </row>
    <row r="103" spans="1:25" s="52" customFormat="1">
      <c r="D103" s="53"/>
      <c r="E103" s="53"/>
    </row>
    <row r="104" spans="1:25" s="52" customFormat="1">
      <c r="D104" s="53"/>
      <c r="E104" s="53"/>
    </row>
    <row r="105" spans="1:25" s="52" customFormat="1">
      <c r="D105" s="53"/>
      <c r="E105" s="53"/>
    </row>
    <row r="106" spans="1:25" s="52" customFormat="1">
      <c r="D106" s="53"/>
      <c r="E106" s="53"/>
    </row>
    <row r="107" spans="1:25" s="52" customFormat="1">
      <c r="D107" s="53"/>
      <c r="E107" s="53"/>
    </row>
    <row r="108" spans="1:25" s="52" customFormat="1">
      <c r="D108" s="53"/>
      <c r="E108" s="53"/>
    </row>
    <row r="109" spans="1:25" s="52" customFormat="1">
      <c r="D109" s="53"/>
      <c r="E109" s="53"/>
    </row>
    <row r="110" spans="1:25" s="52" customFormat="1">
      <c r="D110" s="53"/>
      <c r="E110" s="53"/>
    </row>
    <row r="111" spans="1:25" s="52" customFormat="1">
      <c r="D111" s="53"/>
      <c r="E111" s="53"/>
    </row>
    <row r="112" spans="1:25" s="52" customFormat="1">
      <c r="D112" s="53"/>
      <c r="E112" s="53"/>
    </row>
    <row r="113" spans="4:5" s="52" customFormat="1">
      <c r="D113" s="53"/>
      <c r="E113" s="53"/>
    </row>
    <row r="114" spans="4:5" s="52" customFormat="1">
      <c r="D114" s="53"/>
      <c r="E114" s="53"/>
    </row>
    <row r="115" spans="4:5">
      <c r="D115" s="5"/>
      <c r="E115" s="5"/>
    </row>
    <row r="116" spans="4:5">
      <c r="D116" s="5"/>
      <c r="E116" s="5"/>
    </row>
    <row r="117" spans="4:5">
      <c r="D117" s="5"/>
      <c r="E117" s="5"/>
    </row>
    <row r="118" spans="4:5">
      <c r="D118" s="5"/>
      <c r="E118" s="5"/>
    </row>
    <row r="119" spans="4:5">
      <c r="D119" s="5"/>
      <c r="E119" s="5"/>
    </row>
    <row r="120" spans="4:5">
      <c r="D120" s="5"/>
      <c r="E120" s="5"/>
    </row>
    <row r="121" spans="4:5">
      <c r="D121" s="5"/>
      <c r="E121" s="5"/>
    </row>
    <row r="122" spans="4:5">
      <c r="D122" s="5"/>
      <c r="E122" s="5"/>
    </row>
    <row r="123" spans="4:5">
      <c r="D123" s="5"/>
      <c r="E123" s="5"/>
    </row>
    <row r="124" spans="4:5">
      <c r="D124" s="5"/>
      <c r="E124" s="5"/>
    </row>
    <row r="125" spans="4:5">
      <c r="D125" s="5"/>
      <c r="E125" s="5"/>
    </row>
    <row r="126" spans="4:5">
      <c r="D126" s="5"/>
      <c r="E126" s="5"/>
    </row>
    <row r="127" spans="4:5">
      <c r="D127" s="5"/>
      <c r="E127" s="5"/>
    </row>
    <row r="128" spans="4:5">
      <c r="D128" s="5"/>
      <c r="E128" s="5"/>
    </row>
    <row r="129" spans="4:5">
      <c r="D129" s="5"/>
      <c r="E129" s="5"/>
    </row>
    <row r="130" spans="4:5">
      <c r="D130" s="5"/>
      <c r="E130" s="5"/>
    </row>
    <row r="131" spans="4:5">
      <c r="D131" s="5"/>
      <c r="E131" s="5"/>
    </row>
    <row r="132" spans="4:5">
      <c r="D132" s="5"/>
      <c r="E132" s="5"/>
    </row>
    <row r="133" spans="4:5">
      <c r="D133" s="5"/>
      <c r="E133" s="5"/>
    </row>
    <row r="134" spans="4:5">
      <c r="D134" s="5"/>
      <c r="E134" s="5"/>
    </row>
    <row r="135" spans="4:5">
      <c r="D135" s="5"/>
      <c r="E135" s="5"/>
    </row>
    <row r="136" spans="4:5">
      <c r="D136" s="5"/>
      <c r="E136" s="5"/>
    </row>
    <row r="137" spans="4:5">
      <c r="D137" s="5"/>
      <c r="E137" s="5"/>
    </row>
    <row r="138" spans="4:5">
      <c r="D138" s="5"/>
      <c r="E138" s="5"/>
    </row>
    <row r="139" spans="4:5">
      <c r="D139" s="5"/>
      <c r="E139" s="5"/>
    </row>
    <row r="140" spans="4:5">
      <c r="D140" s="5"/>
      <c r="E140" s="5"/>
    </row>
    <row r="141" spans="4:5">
      <c r="D141" s="5"/>
      <c r="E141" s="5"/>
    </row>
    <row r="142" spans="4:5">
      <c r="D142" s="5"/>
      <c r="E142" s="5"/>
    </row>
    <row r="143" spans="4:5">
      <c r="D143" s="5"/>
      <c r="E143" s="5"/>
    </row>
    <row r="144" spans="4:5">
      <c r="D144" s="5"/>
      <c r="E144" s="5"/>
    </row>
    <row r="145" spans="4:5">
      <c r="D145" s="5"/>
      <c r="E145" s="5"/>
    </row>
    <row r="146" spans="4:5">
      <c r="D146" s="5"/>
      <c r="E146" s="5"/>
    </row>
    <row r="147" spans="4:5">
      <c r="D147" s="5"/>
      <c r="E147" s="5"/>
    </row>
    <row r="148" spans="4:5">
      <c r="D148" s="5"/>
      <c r="E148" s="5"/>
    </row>
    <row r="149" spans="4:5">
      <c r="D149" s="5"/>
      <c r="E149" s="5"/>
    </row>
    <row r="150" spans="4:5">
      <c r="D150" s="5"/>
      <c r="E150" s="5"/>
    </row>
    <row r="151" spans="4:5">
      <c r="D151" s="5"/>
      <c r="E151" s="5"/>
    </row>
    <row r="152" spans="4:5">
      <c r="D152" s="5"/>
      <c r="E152" s="5"/>
    </row>
    <row r="153" spans="4:5">
      <c r="D153" s="5"/>
      <c r="E153" s="5"/>
    </row>
    <row r="154" spans="4:5">
      <c r="D154" s="5"/>
      <c r="E154" s="5"/>
    </row>
    <row r="155" spans="4:5">
      <c r="D155" s="5"/>
      <c r="E155" s="5"/>
    </row>
    <row r="156" spans="4:5">
      <c r="D156" s="5"/>
      <c r="E156" s="5"/>
    </row>
    <row r="157" spans="4:5">
      <c r="D157" s="5"/>
      <c r="E157" s="5"/>
    </row>
    <row r="158" spans="4:5">
      <c r="D158" s="5"/>
      <c r="E158" s="5"/>
    </row>
    <row r="159" spans="4:5">
      <c r="D159" s="5"/>
      <c r="E159" s="5"/>
    </row>
    <row r="160" spans="4:5">
      <c r="D160" s="5"/>
      <c r="E160" s="5"/>
    </row>
    <row r="161" spans="4:5">
      <c r="D161" s="5"/>
      <c r="E161" s="5"/>
    </row>
    <row r="162" spans="4:5">
      <c r="D162" s="5"/>
      <c r="E162" s="5"/>
    </row>
    <row r="163" spans="4:5">
      <c r="D163" s="5"/>
      <c r="E163" s="5"/>
    </row>
    <row r="164" spans="4:5">
      <c r="D164" s="5"/>
      <c r="E164" s="5"/>
    </row>
    <row r="165" spans="4:5">
      <c r="D165" s="5"/>
      <c r="E165" s="5"/>
    </row>
    <row r="166" spans="4:5">
      <c r="D166" s="5"/>
      <c r="E166" s="5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5"/>
    </row>
    <row r="196" spans="4:5">
      <c r="D196" s="5"/>
      <c r="E196" s="5"/>
    </row>
    <row r="197" spans="4:5">
      <c r="D197" s="5"/>
      <c r="E197" s="5"/>
    </row>
    <row r="198" spans="4:5">
      <c r="D198" s="5"/>
      <c r="E198" s="5"/>
    </row>
    <row r="199" spans="4:5">
      <c r="D199" s="5"/>
      <c r="E199" s="5"/>
    </row>
    <row r="200" spans="4:5">
      <c r="D200" s="5"/>
      <c r="E200" s="5"/>
    </row>
    <row r="201" spans="4:5">
      <c r="D201" s="5"/>
      <c r="E201" s="5"/>
    </row>
    <row r="202" spans="4:5">
      <c r="D202" s="5"/>
      <c r="E202" s="5"/>
    </row>
    <row r="203" spans="4:5">
      <c r="D203" s="5"/>
      <c r="E203" s="17"/>
    </row>
    <row r="204" spans="4:5">
      <c r="D204" s="5"/>
      <c r="E204" s="17"/>
    </row>
    <row r="205" spans="4:5">
      <c r="D205" s="5"/>
      <c r="E205" s="17"/>
    </row>
    <row r="206" spans="4:5">
      <c r="D206" s="5"/>
      <c r="E206" s="17"/>
    </row>
    <row r="207" spans="4:5">
      <c r="D207" s="5"/>
      <c r="E207" s="17"/>
    </row>
    <row r="208" spans="4:5">
      <c r="D208" s="5"/>
      <c r="E208" s="17"/>
    </row>
    <row r="209" spans="4:5">
      <c r="D209" s="5"/>
      <c r="E209" s="17"/>
    </row>
    <row r="210" spans="4:5">
      <c r="D210" s="5"/>
      <c r="E210" s="17"/>
    </row>
  </sheetData>
  <mergeCells count="197">
    <mergeCell ref="R63:R69"/>
    <mergeCell ref="S63:S69"/>
    <mergeCell ref="K31:K37"/>
    <mergeCell ref="L31:L37"/>
    <mergeCell ref="K39:K45"/>
    <mergeCell ref="X47:X53"/>
    <mergeCell ref="N31:N37"/>
    <mergeCell ref="M39:M45"/>
    <mergeCell ref="P79:P85"/>
    <mergeCell ref="Q79:Q85"/>
    <mergeCell ref="K47:K53"/>
    <mergeCell ref="L47:L53"/>
    <mergeCell ref="K55:K61"/>
    <mergeCell ref="L55:L61"/>
    <mergeCell ref="K63:K69"/>
    <mergeCell ref="L63:L69"/>
    <mergeCell ref="K71:K77"/>
    <mergeCell ref="L71:L77"/>
    <mergeCell ref="M47:M53"/>
    <mergeCell ref="N47:N53"/>
    <mergeCell ref="M55:M61"/>
    <mergeCell ref="N55:N61"/>
    <mergeCell ref="N39:N45"/>
    <mergeCell ref="Q47:Q53"/>
    <mergeCell ref="A90:F90"/>
    <mergeCell ref="G90:Z90"/>
    <mergeCell ref="A91:F91"/>
    <mergeCell ref="A92:F92"/>
    <mergeCell ref="R79:R85"/>
    <mergeCell ref="A88:F88"/>
    <mergeCell ref="G88:Z88"/>
    <mergeCell ref="A89:F89"/>
    <mergeCell ref="G89:Z89"/>
    <mergeCell ref="I79:I85"/>
    <mergeCell ref="J79:J85"/>
    <mergeCell ref="K79:K85"/>
    <mergeCell ref="L79:L85"/>
    <mergeCell ref="M79:M85"/>
    <mergeCell ref="N79:N85"/>
    <mergeCell ref="S79:S85"/>
    <mergeCell ref="T79:T85"/>
    <mergeCell ref="U79:U85"/>
    <mergeCell ref="V79:V85"/>
    <mergeCell ref="W79:W85"/>
    <mergeCell ref="X79:X85"/>
    <mergeCell ref="Y79:Y85"/>
    <mergeCell ref="Z79:Z85"/>
    <mergeCell ref="O79:O85"/>
    <mergeCell ref="N7:N13"/>
    <mergeCell ref="J5:L6"/>
    <mergeCell ref="M5:N5"/>
    <mergeCell ref="Z5:Z6"/>
    <mergeCell ref="O7:O13"/>
    <mergeCell ref="P7:P13"/>
    <mergeCell ref="Q7:Q13"/>
    <mergeCell ref="R7:R13"/>
    <mergeCell ref="S7:S13"/>
    <mergeCell ref="T7:T13"/>
    <mergeCell ref="U7:U13"/>
    <mergeCell ref="V7:V13"/>
    <mergeCell ref="W7:W13"/>
    <mergeCell ref="X7:X13"/>
    <mergeCell ref="Y7:Y13"/>
    <mergeCell ref="Z7:Z13"/>
    <mergeCell ref="S5:Y5"/>
    <mergeCell ref="K15:K21"/>
    <mergeCell ref="L15:L21"/>
    <mergeCell ref="L23:L29"/>
    <mergeCell ref="L39:L45"/>
    <mergeCell ref="M15:M21"/>
    <mergeCell ref="A4:I4"/>
    <mergeCell ref="A5:A6"/>
    <mergeCell ref="B5:D6"/>
    <mergeCell ref="E5:E6"/>
    <mergeCell ref="F5:G5"/>
    <mergeCell ref="I5:I6"/>
    <mergeCell ref="I7:I13"/>
    <mergeCell ref="K7:K13"/>
    <mergeCell ref="L7:L13"/>
    <mergeCell ref="I15:I21"/>
    <mergeCell ref="I23:I29"/>
    <mergeCell ref="I31:I37"/>
    <mergeCell ref="I39:I45"/>
    <mergeCell ref="M7:M13"/>
    <mergeCell ref="I47:I53"/>
    <mergeCell ref="I55:I61"/>
    <mergeCell ref="I63:I69"/>
    <mergeCell ref="I71:I77"/>
    <mergeCell ref="J7:J13"/>
    <mergeCell ref="J15:J21"/>
    <mergeCell ref="J47:J53"/>
    <mergeCell ref="J55:J61"/>
    <mergeCell ref="J63:J69"/>
    <mergeCell ref="J71:J77"/>
    <mergeCell ref="J23:J29"/>
    <mergeCell ref="J31:J37"/>
    <mergeCell ref="J39:J45"/>
    <mergeCell ref="N15:N21"/>
    <mergeCell ref="M23:M29"/>
    <mergeCell ref="N23:N29"/>
    <mergeCell ref="M31:M37"/>
    <mergeCell ref="T63:T69"/>
    <mergeCell ref="M71:M77"/>
    <mergeCell ref="N71:N77"/>
    <mergeCell ref="O71:O77"/>
    <mergeCell ref="P71:P77"/>
    <mergeCell ref="Q71:Q77"/>
    <mergeCell ref="R71:R77"/>
    <mergeCell ref="S71:S77"/>
    <mergeCell ref="T71:T77"/>
    <mergeCell ref="M63:M69"/>
    <mergeCell ref="N63:N69"/>
    <mergeCell ref="O63:O69"/>
    <mergeCell ref="P63:P69"/>
    <mergeCell ref="Q63:Q69"/>
    <mergeCell ref="O15:O21"/>
    <mergeCell ref="P15:P21"/>
    <mergeCell ref="Q15:Q21"/>
    <mergeCell ref="R15:R21"/>
    <mergeCell ref="S15:S21"/>
    <mergeCell ref="T15:T21"/>
    <mergeCell ref="U15:U21"/>
    <mergeCell ref="V15:V21"/>
    <mergeCell ref="W15:W21"/>
    <mergeCell ref="X15:X21"/>
    <mergeCell ref="Y15:Y21"/>
    <mergeCell ref="Z23:Z29"/>
    <mergeCell ref="O31:O37"/>
    <mergeCell ref="P31:P37"/>
    <mergeCell ref="Q31:Q37"/>
    <mergeCell ref="R31:R37"/>
    <mergeCell ref="S31:S37"/>
    <mergeCell ref="T31:T37"/>
    <mergeCell ref="U31:U37"/>
    <mergeCell ref="V31:V37"/>
    <mergeCell ref="W31:W37"/>
    <mergeCell ref="X31:X37"/>
    <mergeCell ref="Y31:Y37"/>
    <mergeCell ref="O23:O29"/>
    <mergeCell ref="P23:P29"/>
    <mergeCell ref="Q23:Q29"/>
    <mergeCell ref="R23:R29"/>
    <mergeCell ref="S23:S29"/>
    <mergeCell ref="T23:T29"/>
    <mergeCell ref="W23:W29"/>
    <mergeCell ref="X23:X29"/>
    <mergeCell ref="O39:O45"/>
    <mergeCell ref="P39:P45"/>
    <mergeCell ref="Q39:Q45"/>
    <mergeCell ref="R39:R45"/>
    <mergeCell ref="S39:S45"/>
    <mergeCell ref="T39:T45"/>
    <mergeCell ref="U39:U45"/>
    <mergeCell ref="V39:V45"/>
    <mergeCell ref="W39:W45"/>
    <mergeCell ref="X39:X45"/>
    <mergeCell ref="R47:R53"/>
    <mergeCell ref="S47:S53"/>
    <mergeCell ref="T47:T53"/>
    <mergeCell ref="U47:U53"/>
    <mergeCell ref="V47:V53"/>
    <mergeCell ref="W47:W53"/>
    <mergeCell ref="O55:O61"/>
    <mergeCell ref="P55:P61"/>
    <mergeCell ref="Q55:Q61"/>
    <mergeCell ref="R55:R61"/>
    <mergeCell ref="S55:S61"/>
    <mergeCell ref="T55:T61"/>
    <mergeCell ref="U55:U61"/>
    <mergeCell ref="V55:V61"/>
    <mergeCell ref="W55:W61"/>
    <mergeCell ref="O47:O53"/>
    <mergeCell ref="P47:P53"/>
    <mergeCell ref="Z15:Z21"/>
    <mergeCell ref="Z31:Z37"/>
    <mergeCell ref="Z39:Z45"/>
    <mergeCell ref="Z47:Z53"/>
    <mergeCell ref="Z55:Z61"/>
    <mergeCell ref="Z63:Z69"/>
    <mergeCell ref="Z71:Z77"/>
    <mergeCell ref="U71:U77"/>
    <mergeCell ref="V71:V77"/>
    <mergeCell ref="W71:W77"/>
    <mergeCell ref="X71:X77"/>
    <mergeCell ref="Y71:Y77"/>
    <mergeCell ref="U63:U69"/>
    <mergeCell ref="V63:V69"/>
    <mergeCell ref="W63:W69"/>
    <mergeCell ref="X63:X69"/>
    <mergeCell ref="Y63:Y69"/>
    <mergeCell ref="Y47:Y53"/>
    <mergeCell ref="X55:X61"/>
    <mergeCell ref="Y55:Y61"/>
    <mergeCell ref="Y23:Y29"/>
    <mergeCell ref="Y39:Y45"/>
    <mergeCell ref="U23:U29"/>
    <mergeCell ref="V23:V29"/>
  </mergeCells>
  <hyperlinks>
    <hyperlink ref="A102" r:id="rId1" xr:uid="{111243A2-C8A0-4E7D-964B-D59B224C730C}"/>
    <hyperlink ref="A99" r:id="rId2" xr:uid="{3A1DD1AC-5C5E-42F7-9D51-D49869FB7F97}"/>
    <hyperlink ref="H102" r:id="rId3" xr:uid="{E4481138-96EF-4EE6-AC1E-E5D8FD4082A2}"/>
    <hyperlink ref="H99" r:id="rId4" xr:uid="{C179E5D5-AFD7-4652-BD60-8FD0FB32FF1D}"/>
  </hyperlinks>
  <pageMargins left="0.7" right="0.7" top="0.75" bottom="0.75" header="0.3" footer="0.3"/>
  <pageSetup paperSize="9" orientation="portrait" r:id="rId5"/>
  <headerFooter>
    <oddFooter>&amp;L&amp;1#&amp;"Calibri"&amp;10 Sensitivity: Internal</oddFooter>
  </headerFooter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0AEE0-26E3-484F-BFE9-F9BC39E51F83}">
  <dimension ref="A1:T100"/>
  <sheetViews>
    <sheetView topLeftCell="A28" workbookViewId="0">
      <selection activeCell="A52" sqref="A52:H52"/>
    </sheetView>
  </sheetViews>
  <sheetFormatPr defaultRowHeight="15"/>
  <cols>
    <col min="1" max="1" width="63.42578125" customWidth="1"/>
    <col min="9" max="9" width="25.5703125" customWidth="1"/>
    <col min="20" max="20" width="40.42578125" customWidth="1"/>
  </cols>
  <sheetData>
    <row r="1" spans="1:20" ht="24.75">
      <c r="A1" s="529" t="s">
        <v>148</v>
      </c>
      <c r="B1" s="530" t="s">
        <v>19</v>
      </c>
      <c r="C1" s="530"/>
      <c r="D1" s="515" t="s">
        <v>149</v>
      </c>
      <c r="E1" s="515" t="s">
        <v>149</v>
      </c>
      <c r="F1" s="515" t="s">
        <v>149</v>
      </c>
      <c r="G1" s="515" t="s">
        <v>149</v>
      </c>
      <c r="H1" s="515" t="s">
        <v>149</v>
      </c>
      <c r="I1" s="515" t="s">
        <v>149</v>
      </c>
      <c r="J1" s="515" t="s">
        <v>149</v>
      </c>
      <c r="K1" s="515" t="s">
        <v>149</v>
      </c>
      <c r="L1" s="515" t="s">
        <v>149</v>
      </c>
      <c r="M1" s="515" t="s">
        <v>149</v>
      </c>
      <c r="N1" s="515" t="s">
        <v>149</v>
      </c>
      <c r="O1" s="515" t="s">
        <v>149</v>
      </c>
      <c r="P1" s="515" t="s">
        <v>149</v>
      </c>
      <c r="Q1" s="515" t="s">
        <v>149</v>
      </c>
      <c r="R1" s="515" t="s">
        <v>149</v>
      </c>
      <c r="S1" s="515" t="s">
        <v>149</v>
      </c>
      <c r="T1" s="515" t="s">
        <v>149</v>
      </c>
    </row>
    <row r="2" spans="1:20" ht="24.75">
      <c r="A2" s="515" t="s">
        <v>149</v>
      </c>
      <c r="B2" s="529" t="s">
        <v>149</v>
      </c>
      <c r="C2" s="529" t="s">
        <v>149</v>
      </c>
      <c r="D2" s="529" t="s">
        <v>149</v>
      </c>
      <c r="E2" s="529" t="s">
        <v>149</v>
      </c>
      <c r="F2" s="515" t="s">
        <v>149</v>
      </c>
      <c r="G2" s="515" t="s">
        <v>149</v>
      </c>
      <c r="H2" s="515" t="s">
        <v>149</v>
      </c>
      <c r="I2" s="515" t="s">
        <v>149</v>
      </c>
      <c r="J2" s="515" t="s">
        <v>149</v>
      </c>
      <c r="K2" s="515" t="s">
        <v>149</v>
      </c>
      <c r="L2" s="515" t="s">
        <v>149</v>
      </c>
      <c r="M2" s="515" t="s">
        <v>149</v>
      </c>
      <c r="N2" s="515" t="s">
        <v>149</v>
      </c>
      <c r="O2" s="515" t="s">
        <v>149</v>
      </c>
      <c r="P2" s="515" t="s">
        <v>149</v>
      </c>
      <c r="Q2" s="515" t="s">
        <v>149</v>
      </c>
      <c r="R2" s="515" t="s">
        <v>149</v>
      </c>
      <c r="S2" s="515" t="s">
        <v>149</v>
      </c>
      <c r="T2" s="515" t="s">
        <v>149</v>
      </c>
    </row>
    <row r="3" spans="1:20" ht="15.75">
      <c r="A3" s="2176" t="s">
        <v>281</v>
      </c>
      <c r="B3" s="2177"/>
      <c r="C3" s="2177"/>
      <c r="D3" s="2177"/>
      <c r="E3" s="2177"/>
      <c r="F3" s="2177"/>
      <c r="G3" s="2177"/>
      <c r="H3" s="2177"/>
      <c r="I3" s="531" t="s">
        <v>149</v>
      </c>
      <c r="J3" s="531" t="s">
        <v>149</v>
      </c>
      <c r="K3" s="531" t="s">
        <v>149</v>
      </c>
      <c r="L3" s="531" t="s">
        <v>149</v>
      </c>
      <c r="M3" s="531" t="s">
        <v>149</v>
      </c>
      <c r="N3" s="531" t="s">
        <v>149</v>
      </c>
      <c r="O3" s="531"/>
      <c r="P3" s="531"/>
      <c r="Q3" s="531"/>
      <c r="R3" s="531"/>
      <c r="S3" s="531"/>
      <c r="T3" s="532" t="s">
        <v>149</v>
      </c>
    </row>
    <row r="4" spans="1:20" ht="15" customHeight="1">
      <c r="A4" s="1005" t="s">
        <v>151</v>
      </c>
      <c r="B4" s="1006" t="s">
        <v>152</v>
      </c>
      <c r="C4" s="1007"/>
      <c r="D4" s="1008"/>
      <c r="E4" s="1012" t="s">
        <v>153</v>
      </c>
      <c r="F4" s="1013" t="s">
        <v>153</v>
      </c>
      <c r="G4" s="1014"/>
      <c r="H4" s="595" t="s">
        <v>154</v>
      </c>
      <c r="I4" s="1015" t="s">
        <v>282</v>
      </c>
      <c r="J4" s="1017" t="s">
        <v>152</v>
      </c>
      <c r="K4" s="1007"/>
      <c r="L4" s="1008"/>
      <c r="M4" s="1013" t="s">
        <v>154</v>
      </c>
      <c r="N4" s="1014"/>
      <c r="O4" s="1001" t="s">
        <v>156</v>
      </c>
      <c r="P4" s="1001"/>
      <c r="Q4" s="1001"/>
      <c r="R4" s="1001"/>
      <c r="S4" s="1002"/>
      <c r="T4" s="1003" t="s">
        <v>157</v>
      </c>
    </row>
    <row r="5" spans="1:20" ht="27">
      <c r="A5" s="1005"/>
      <c r="B5" s="1009"/>
      <c r="C5" s="1010"/>
      <c r="D5" s="1011"/>
      <c r="E5" s="1012"/>
      <c r="F5" s="596" t="s">
        <v>158</v>
      </c>
      <c r="G5" s="596" t="s">
        <v>159</v>
      </c>
      <c r="H5" s="596" t="s">
        <v>158</v>
      </c>
      <c r="I5" s="1016"/>
      <c r="J5" s="1018"/>
      <c r="K5" s="1019"/>
      <c r="L5" s="1020"/>
      <c r="M5" s="597" t="s">
        <v>158</v>
      </c>
      <c r="N5" s="597" t="s">
        <v>159</v>
      </c>
      <c r="O5" s="598" t="s">
        <v>283</v>
      </c>
      <c r="P5" s="598" t="s">
        <v>284</v>
      </c>
      <c r="Q5" s="599" t="s">
        <v>285</v>
      </c>
      <c r="R5" s="600" t="s">
        <v>160</v>
      </c>
      <c r="S5" s="601" t="s">
        <v>286</v>
      </c>
      <c r="T5" s="1004"/>
    </row>
    <row r="6" spans="1:20">
      <c r="A6" s="556"/>
      <c r="B6" s="94"/>
      <c r="C6" s="557" t="s">
        <v>149</v>
      </c>
      <c r="D6" s="557" t="s">
        <v>149</v>
      </c>
      <c r="E6" s="542" t="s">
        <v>149</v>
      </c>
      <c r="F6" s="542"/>
      <c r="G6" s="542"/>
      <c r="H6" s="542"/>
      <c r="I6" s="591"/>
      <c r="J6" s="591"/>
      <c r="K6" s="591"/>
      <c r="L6" s="591"/>
      <c r="M6" s="542" t="s">
        <v>149</v>
      </c>
      <c r="N6" s="542" t="s">
        <v>149</v>
      </c>
      <c r="O6" s="542" t="s">
        <v>149</v>
      </c>
      <c r="P6" s="542" t="s">
        <v>149</v>
      </c>
      <c r="Q6" s="542" t="s">
        <v>149</v>
      </c>
      <c r="R6" s="606" t="s">
        <v>149</v>
      </c>
      <c r="S6" s="544" t="s">
        <v>149</v>
      </c>
      <c r="T6" s="542" t="s">
        <v>149</v>
      </c>
    </row>
    <row r="7" spans="1:20" ht="15" customHeight="1">
      <c r="A7" s="447" t="s">
        <v>167</v>
      </c>
      <c r="B7" s="282" t="s">
        <v>168</v>
      </c>
      <c r="C7" s="282">
        <v>439</v>
      </c>
      <c r="D7" s="584" t="s">
        <v>169</v>
      </c>
      <c r="E7" s="741" t="s">
        <v>170</v>
      </c>
      <c r="F7" s="70">
        <v>45557</v>
      </c>
      <c r="G7" s="71">
        <f>F7+1</f>
        <v>45558</v>
      </c>
      <c r="H7" s="72">
        <f>F7+4</f>
        <v>45561</v>
      </c>
      <c r="I7" s="930" t="s">
        <v>287</v>
      </c>
      <c r="J7" s="933" t="s">
        <v>149</v>
      </c>
      <c r="K7" s="936">
        <v>438</v>
      </c>
      <c r="L7" s="939" t="s">
        <v>173</v>
      </c>
      <c r="M7" s="884">
        <v>45572</v>
      </c>
      <c r="N7" s="998">
        <f>SUM(M7+1)</f>
        <v>45573</v>
      </c>
      <c r="O7" s="998">
        <f>SUM(N7+34)</f>
        <v>45607</v>
      </c>
      <c r="P7" s="998">
        <f>SUM(O7+3)</f>
        <v>45610</v>
      </c>
      <c r="Q7" s="998">
        <f>SUM(P7+2)</f>
        <v>45612</v>
      </c>
      <c r="R7" s="884">
        <f>SUM(N7+29)</f>
        <v>45602</v>
      </c>
      <c r="S7" s="992">
        <v>45482</v>
      </c>
      <c r="T7" s="995" t="s">
        <v>288</v>
      </c>
    </row>
    <row r="8" spans="1:20">
      <c r="A8" s="448" t="s">
        <v>175</v>
      </c>
      <c r="B8" s="282" t="s">
        <v>168</v>
      </c>
      <c r="C8" s="282">
        <v>439</v>
      </c>
      <c r="D8" s="584" t="s">
        <v>169</v>
      </c>
      <c r="E8" s="742" t="s">
        <v>176</v>
      </c>
      <c r="F8" s="78">
        <v>45560</v>
      </c>
      <c r="G8" s="79">
        <f t="shared" ref="G8" si="0">F8+1</f>
        <v>45561</v>
      </c>
      <c r="H8" s="80">
        <f>F8+1</f>
        <v>45561</v>
      </c>
      <c r="I8" s="931"/>
      <c r="J8" s="934"/>
      <c r="K8" s="937"/>
      <c r="L8" s="940"/>
      <c r="M8" s="885"/>
      <c r="N8" s="999"/>
      <c r="O8" s="999"/>
      <c r="P8" s="999"/>
      <c r="Q8" s="999"/>
      <c r="R8" s="885"/>
      <c r="S8" s="993"/>
      <c r="T8" s="996"/>
    </row>
    <row r="9" spans="1:20">
      <c r="A9" s="808" t="s">
        <v>177</v>
      </c>
      <c r="B9" s="722" t="s">
        <v>178</v>
      </c>
      <c r="C9" s="722">
        <v>436</v>
      </c>
      <c r="D9" s="809" t="s">
        <v>179</v>
      </c>
      <c r="E9" s="807" t="s">
        <v>180</v>
      </c>
      <c r="F9" s="804">
        <v>45557</v>
      </c>
      <c r="G9" s="805">
        <f>F9+1</f>
        <v>45558</v>
      </c>
      <c r="H9" s="806">
        <f>F9+4</f>
        <v>45561</v>
      </c>
      <c r="I9" s="931"/>
      <c r="J9" s="934"/>
      <c r="K9" s="937"/>
      <c r="L9" s="940"/>
      <c r="M9" s="885"/>
      <c r="N9" s="999"/>
      <c r="O9" s="999"/>
      <c r="P9" s="999"/>
      <c r="Q9" s="999"/>
      <c r="R9" s="885"/>
      <c r="S9" s="993"/>
      <c r="T9" s="996"/>
    </row>
    <row r="10" spans="1:20">
      <c r="A10" s="810" t="s">
        <v>181</v>
      </c>
      <c r="B10" s="722" t="s">
        <v>182</v>
      </c>
      <c r="C10" s="722">
        <v>437</v>
      </c>
      <c r="D10" s="809" t="s">
        <v>179</v>
      </c>
      <c r="E10" s="807" t="s">
        <v>180</v>
      </c>
      <c r="F10" s="804">
        <v>45558</v>
      </c>
      <c r="G10" s="805">
        <f>F10+1</f>
        <v>45559</v>
      </c>
      <c r="H10" s="806">
        <f>F10+2</f>
        <v>45560</v>
      </c>
      <c r="I10" s="931"/>
      <c r="J10" s="934"/>
      <c r="K10" s="937"/>
      <c r="L10" s="940"/>
      <c r="M10" s="885"/>
      <c r="N10" s="999"/>
      <c r="O10" s="999"/>
      <c r="P10" s="999"/>
      <c r="Q10" s="999"/>
      <c r="R10" s="885"/>
      <c r="S10" s="993"/>
      <c r="T10" s="996"/>
    </row>
    <row r="11" spans="1:20">
      <c r="A11" s="449" t="s">
        <v>183</v>
      </c>
      <c r="B11" s="439" t="s">
        <v>184</v>
      </c>
      <c r="C11" s="439">
        <v>439</v>
      </c>
      <c r="D11" s="588" t="s">
        <v>169</v>
      </c>
      <c r="E11" s="554" t="s">
        <v>180</v>
      </c>
      <c r="F11" s="89">
        <v>45562</v>
      </c>
      <c r="G11" s="90">
        <f>F11+1</f>
        <v>45563</v>
      </c>
      <c r="H11" s="89">
        <f>F11+2</f>
        <v>45564</v>
      </c>
      <c r="I11" s="931"/>
      <c r="J11" s="934"/>
      <c r="K11" s="937"/>
      <c r="L11" s="940"/>
      <c r="M11" s="885"/>
      <c r="N11" s="999"/>
      <c r="O11" s="999"/>
      <c r="P11" s="999"/>
      <c r="Q11" s="999"/>
      <c r="R11" s="885"/>
      <c r="S11" s="993"/>
      <c r="T11" s="996"/>
    </row>
    <row r="12" spans="1:20">
      <c r="A12" s="450" t="s">
        <v>185</v>
      </c>
      <c r="B12" s="440" t="s">
        <v>186</v>
      </c>
      <c r="C12" s="440">
        <v>439</v>
      </c>
      <c r="D12" s="590" t="s">
        <v>169</v>
      </c>
      <c r="E12" s="564" t="s">
        <v>187</v>
      </c>
      <c r="F12" s="96">
        <v>45558</v>
      </c>
      <c r="G12" s="97">
        <f>F12</f>
        <v>45558</v>
      </c>
      <c r="H12" s="98">
        <f>F12+1</f>
        <v>45559</v>
      </c>
      <c r="I12" s="931"/>
      <c r="J12" s="934"/>
      <c r="K12" s="937"/>
      <c r="L12" s="940"/>
      <c r="M12" s="885"/>
      <c r="N12" s="999"/>
      <c r="O12" s="999"/>
      <c r="P12" s="999"/>
      <c r="Q12" s="999"/>
      <c r="R12" s="885"/>
      <c r="S12" s="993"/>
      <c r="T12" s="996"/>
    </row>
    <row r="13" spans="1:20">
      <c r="A13" s="451" t="s">
        <v>177</v>
      </c>
      <c r="B13" s="440" t="s">
        <v>178</v>
      </c>
      <c r="C13" s="440">
        <v>436</v>
      </c>
      <c r="D13" s="590" t="s">
        <v>179</v>
      </c>
      <c r="E13" s="565" t="s">
        <v>187</v>
      </c>
      <c r="F13" s="102">
        <v>45560</v>
      </c>
      <c r="G13" s="103">
        <f t="shared" ref="G13" si="1">F13+1</f>
        <v>45561</v>
      </c>
      <c r="H13" s="281">
        <f>F13+1</f>
        <v>45561</v>
      </c>
      <c r="I13" s="932"/>
      <c r="J13" s="935"/>
      <c r="K13" s="938"/>
      <c r="L13" s="941"/>
      <c r="M13" s="886"/>
      <c r="N13" s="1000"/>
      <c r="O13" s="1000"/>
      <c r="P13" s="1000"/>
      <c r="Q13" s="1000"/>
      <c r="R13" s="886"/>
      <c r="S13" s="994"/>
      <c r="T13" s="997"/>
    </row>
    <row r="14" spans="1:20">
      <c r="A14" s="104"/>
      <c r="B14" s="557" t="s">
        <v>149</v>
      </c>
      <c r="C14" s="94"/>
      <c r="D14" s="94"/>
      <c r="E14" s="542" t="s">
        <v>149</v>
      </c>
      <c r="F14" s="542"/>
      <c r="G14" s="542"/>
      <c r="H14" s="542"/>
      <c r="I14" s="542" t="s">
        <v>149</v>
      </c>
      <c r="J14" s="542" t="s">
        <v>149</v>
      </c>
      <c r="K14" s="542"/>
      <c r="L14" s="542" t="s">
        <v>149</v>
      </c>
      <c r="M14" s="542" t="s">
        <v>149</v>
      </c>
      <c r="N14" s="542" t="s">
        <v>149</v>
      </c>
      <c r="O14" s="542" t="s">
        <v>149</v>
      </c>
      <c r="P14" s="542" t="s">
        <v>149</v>
      </c>
      <c r="Q14" s="542" t="s">
        <v>149</v>
      </c>
      <c r="R14" s="606" t="s">
        <v>149</v>
      </c>
      <c r="S14" s="544" t="s">
        <v>149</v>
      </c>
      <c r="T14" s="542" t="s">
        <v>149</v>
      </c>
    </row>
    <row r="15" spans="1:20" ht="15" customHeight="1">
      <c r="A15" s="74" t="s">
        <v>188</v>
      </c>
      <c r="B15" s="583" t="s">
        <v>168</v>
      </c>
      <c r="C15" s="282">
        <f>C7+1</f>
        <v>440</v>
      </c>
      <c r="D15" s="282" t="s">
        <v>169</v>
      </c>
      <c r="E15" s="562" t="s">
        <v>170</v>
      </c>
      <c r="F15" s="70">
        <f>F7+7</f>
        <v>45564</v>
      </c>
      <c r="G15" s="71">
        <f>F15+1</f>
        <v>45565</v>
      </c>
      <c r="H15" s="72">
        <f>F15+4</f>
        <v>45568</v>
      </c>
      <c r="I15" s="960" t="s">
        <v>189</v>
      </c>
      <c r="J15" s="963" t="s">
        <v>149</v>
      </c>
      <c r="K15" s="966">
        <v>439</v>
      </c>
      <c r="L15" s="969" t="s">
        <v>173</v>
      </c>
      <c r="M15" s="881">
        <f>SUM(M7+7)</f>
        <v>45579</v>
      </c>
      <c r="N15" s="881">
        <f>SUM(M15+1)</f>
        <v>45580</v>
      </c>
      <c r="O15" s="881">
        <f>SUM(N15+34)</f>
        <v>45614</v>
      </c>
      <c r="P15" s="881">
        <f>SUM(O15+3)</f>
        <v>45617</v>
      </c>
      <c r="Q15" s="881">
        <f>SUM(P15+2)</f>
        <v>45619</v>
      </c>
      <c r="R15" s="881">
        <f>SUM(N15+29)</f>
        <v>45609</v>
      </c>
      <c r="S15" s="992">
        <v>45489</v>
      </c>
      <c r="T15" s="995" t="s">
        <v>288</v>
      </c>
    </row>
    <row r="16" spans="1:20">
      <c r="A16" s="331" t="s">
        <v>188</v>
      </c>
      <c r="B16" s="728" t="s">
        <v>168</v>
      </c>
      <c r="C16" s="282">
        <f>C8+1</f>
        <v>440</v>
      </c>
      <c r="D16" s="282" t="s">
        <v>169</v>
      </c>
      <c r="E16" s="563" t="s">
        <v>176</v>
      </c>
      <c r="F16" s="78">
        <f>F8+7</f>
        <v>45567</v>
      </c>
      <c r="G16" s="79">
        <f t="shared" ref="G16" si="2">F16+1</f>
        <v>45568</v>
      </c>
      <c r="H16" s="80">
        <f>F16+1</f>
        <v>45568</v>
      </c>
      <c r="I16" s="961"/>
      <c r="J16" s="964"/>
      <c r="K16" s="967"/>
      <c r="L16" s="970"/>
      <c r="M16" s="882"/>
      <c r="N16" s="882"/>
      <c r="O16" s="882"/>
      <c r="P16" s="882"/>
      <c r="Q16" s="882"/>
      <c r="R16" s="882"/>
      <c r="S16" s="993"/>
      <c r="T16" s="996"/>
    </row>
    <row r="17" spans="1:20">
      <c r="A17" s="84" t="s">
        <v>190</v>
      </c>
      <c r="B17" s="587" t="s">
        <v>178</v>
      </c>
      <c r="C17" s="439">
        <f>C9+1</f>
        <v>437</v>
      </c>
      <c r="D17" s="439" t="s">
        <v>179</v>
      </c>
      <c r="E17" s="554" t="s">
        <v>180</v>
      </c>
      <c r="F17" s="89">
        <f>F9+7</f>
        <v>45564</v>
      </c>
      <c r="G17" s="90">
        <f>F17+1</f>
        <v>45565</v>
      </c>
      <c r="H17" s="91">
        <f>F17+4</f>
        <v>45568</v>
      </c>
      <c r="I17" s="961"/>
      <c r="J17" s="964"/>
      <c r="K17" s="967"/>
      <c r="L17" s="970"/>
      <c r="M17" s="882"/>
      <c r="N17" s="882"/>
      <c r="O17" s="882"/>
      <c r="P17" s="882"/>
      <c r="Q17" s="882"/>
      <c r="R17" s="882"/>
      <c r="S17" s="993"/>
      <c r="T17" s="996"/>
    </row>
    <row r="18" spans="1:20">
      <c r="A18" s="778" t="s">
        <v>191</v>
      </c>
      <c r="B18" s="724" t="s">
        <v>182</v>
      </c>
      <c r="C18" s="722">
        <f>C10+1</f>
        <v>438</v>
      </c>
      <c r="D18" s="722" t="s">
        <v>179</v>
      </c>
      <c r="E18" s="807" t="s">
        <v>180</v>
      </c>
      <c r="F18" s="804">
        <f>F10+7</f>
        <v>45565</v>
      </c>
      <c r="G18" s="805">
        <f>F18+1</f>
        <v>45566</v>
      </c>
      <c r="H18" s="806">
        <f>F18+2</f>
        <v>45567</v>
      </c>
      <c r="I18" s="961"/>
      <c r="J18" s="964"/>
      <c r="K18" s="967"/>
      <c r="L18" s="970"/>
      <c r="M18" s="882"/>
      <c r="N18" s="882"/>
      <c r="O18" s="882"/>
      <c r="P18" s="882"/>
      <c r="Q18" s="882"/>
      <c r="R18" s="882"/>
      <c r="S18" s="993"/>
      <c r="T18" s="996"/>
    </row>
    <row r="19" spans="1:20">
      <c r="A19" s="84" t="s">
        <v>192</v>
      </c>
      <c r="B19" s="587" t="s">
        <v>184</v>
      </c>
      <c r="C19" s="439">
        <f>C11+1</f>
        <v>440</v>
      </c>
      <c r="D19" s="439" t="s">
        <v>169</v>
      </c>
      <c r="E19" s="554" t="s">
        <v>180</v>
      </c>
      <c r="F19" s="89">
        <f>F11+7</f>
        <v>45569</v>
      </c>
      <c r="G19" s="90">
        <f>F19+1</f>
        <v>45570</v>
      </c>
      <c r="H19" s="89">
        <f>F19+2</f>
        <v>45571</v>
      </c>
      <c r="I19" s="961"/>
      <c r="J19" s="964"/>
      <c r="K19" s="967"/>
      <c r="L19" s="970"/>
      <c r="M19" s="882"/>
      <c r="N19" s="882"/>
      <c r="O19" s="882"/>
      <c r="P19" s="882"/>
      <c r="Q19" s="882"/>
      <c r="R19" s="882"/>
      <c r="S19" s="993"/>
      <c r="T19" s="996"/>
    </row>
    <row r="20" spans="1:20">
      <c r="A20" s="104" t="s">
        <v>193</v>
      </c>
      <c r="B20" s="589" t="s">
        <v>186</v>
      </c>
      <c r="C20" s="440">
        <f>C12+1</f>
        <v>440</v>
      </c>
      <c r="D20" s="440" t="s">
        <v>169</v>
      </c>
      <c r="E20" s="564" t="s">
        <v>187</v>
      </c>
      <c r="F20" s="96">
        <f>SUM(F12+7)</f>
        <v>45565</v>
      </c>
      <c r="G20" s="97">
        <f>F20</f>
        <v>45565</v>
      </c>
      <c r="H20" s="98">
        <f>F20+1</f>
        <v>45566</v>
      </c>
      <c r="I20" s="961"/>
      <c r="J20" s="964"/>
      <c r="K20" s="967"/>
      <c r="L20" s="970"/>
      <c r="M20" s="882"/>
      <c r="N20" s="882"/>
      <c r="O20" s="882"/>
      <c r="P20" s="882"/>
      <c r="Q20" s="882"/>
      <c r="R20" s="882"/>
      <c r="S20" s="993"/>
      <c r="T20" s="996"/>
    </row>
    <row r="21" spans="1:20">
      <c r="A21" s="762" t="s">
        <v>190</v>
      </c>
      <c r="B21" s="604" t="s">
        <v>178</v>
      </c>
      <c r="C21" s="393">
        <f>C13+1</f>
        <v>437</v>
      </c>
      <c r="D21" s="393" t="s">
        <v>179</v>
      </c>
      <c r="E21" s="769" t="s">
        <v>187</v>
      </c>
      <c r="F21" s="480">
        <f>SUM(F13+4)</f>
        <v>45564</v>
      </c>
      <c r="G21" s="481">
        <f t="shared" ref="G21" si="3">F21+1</f>
        <v>45565</v>
      </c>
      <c r="H21" s="639">
        <f>F21+1</f>
        <v>45565</v>
      </c>
      <c r="I21" s="962"/>
      <c r="J21" s="965"/>
      <c r="K21" s="968"/>
      <c r="L21" s="971"/>
      <c r="M21" s="883"/>
      <c r="N21" s="883"/>
      <c r="O21" s="883"/>
      <c r="P21" s="883"/>
      <c r="Q21" s="883"/>
      <c r="R21" s="883"/>
      <c r="S21" s="994"/>
      <c r="T21" s="997"/>
    </row>
    <row r="22" spans="1:20">
      <c r="A22" s="556"/>
      <c r="B22" s="94"/>
      <c r="C22" s="94"/>
      <c r="D22" s="94"/>
      <c r="E22" s="557" t="s">
        <v>149</v>
      </c>
      <c r="F22" s="557"/>
      <c r="G22" s="557"/>
      <c r="H22" s="557"/>
      <c r="I22" s="578"/>
      <c r="J22" s="578"/>
      <c r="K22" s="578"/>
      <c r="L22" s="578"/>
      <c r="M22" s="578"/>
      <c r="N22" s="578"/>
      <c r="O22" s="578"/>
      <c r="P22" s="578"/>
      <c r="Q22" s="578"/>
      <c r="R22" s="744"/>
      <c r="S22" s="594" t="s">
        <v>149</v>
      </c>
      <c r="T22" s="578"/>
    </row>
    <row r="23" spans="1:20" ht="15" customHeight="1">
      <c r="A23" s="812" t="s">
        <v>194</v>
      </c>
      <c r="B23" s="393" t="s">
        <v>168</v>
      </c>
      <c r="C23" s="393">
        <f>C15+1</f>
        <v>441</v>
      </c>
      <c r="D23" s="393" t="s">
        <v>169</v>
      </c>
      <c r="E23" s="767" t="s">
        <v>170</v>
      </c>
      <c r="F23" s="398">
        <f>F15+7</f>
        <v>45571</v>
      </c>
      <c r="G23" s="397">
        <f>F23+1</f>
        <v>45572</v>
      </c>
      <c r="H23" s="401">
        <f>F23+4</f>
        <v>45575</v>
      </c>
      <c r="I23" s="930" t="s">
        <v>289</v>
      </c>
      <c r="J23" s="933" t="s">
        <v>149</v>
      </c>
      <c r="K23" s="936">
        <v>440</v>
      </c>
      <c r="L23" s="939" t="s">
        <v>173</v>
      </c>
      <c r="M23" s="884">
        <f>SUM(M15+7)</f>
        <v>45586</v>
      </c>
      <c r="N23" s="998">
        <f>SUM(M23+1)</f>
        <v>45587</v>
      </c>
      <c r="O23" s="998">
        <f>SUM(N23+34)</f>
        <v>45621</v>
      </c>
      <c r="P23" s="998">
        <f>SUM(O23+3)</f>
        <v>45624</v>
      </c>
      <c r="Q23" s="998">
        <f>SUM(P23+2)</f>
        <v>45626</v>
      </c>
      <c r="R23" s="884">
        <f>SUM(N23+29)</f>
        <v>45616</v>
      </c>
      <c r="S23" s="992">
        <v>45496</v>
      </c>
      <c r="T23" s="995" t="s">
        <v>288</v>
      </c>
    </row>
    <row r="24" spans="1:20">
      <c r="A24" s="448" t="s">
        <v>194</v>
      </c>
      <c r="B24" s="282" t="s">
        <v>168</v>
      </c>
      <c r="C24" s="282">
        <f>C16+1</f>
        <v>441</v>
      </c>
      <c r="D24" s="282" t="s">
        <v>169</v>
      </c>
      <c r="E24" s="563" t="s">
        <v>176</v>
      </c>
      <c r="F24" s="78">
        <f>F16+7</f>
        <v>45574</v>
      </c>
      <c r="G24" s="79">
        <f t="shared" ref="G24" si="4">F24+1</f>
        <v>45575</v>
      </c>
      <c r="H24" s="80">
        <f>F24+1</f>
        <v>45575</v>
      </c>
      <c r="I24" s="931"/>
      <c r="J24" s="934"/>
      <c r="K24" s="937"/>
      <c r="L24" s="940"/>
      <c r="M24" s="885"/>
      <c r="N24" s="999"/>
      <c r="O24" s="999"/>
      <c r="P24" s="999"/>
      <c r="Q24" s="999"/>
      <c r="R24" s="885"/>
      <c r="S24" s="993"/>
      <c r="T24" s="996"/>
    </row>
    <row r="25" spans="1:20">
      <c r="A25" s="449" t="s">
        <v>196</v>
      </c>
      <c r="B25" s="722" t="s">
        <v>178</v>
      </c>
      <c r="C25" s="722">
        <f>C17+1</f>
        <v>438</v>
      </c>
      <c r="D25" s="722" t="s">
        <v>179</v>
      </c>
      <c r="E25" s="807" t="s">
        <v>180</v>
      </c>
      <c r="F25" s="804">
        <f>F17+7</f>
        <v>45571</v>
      </c>
      <c r="G25" s="805">
        <f>F25+1</f>
        <v>45572</v>
      </c>
      <c r="H25" s="806">
        <f>F25+4</f>
        <v>45575</v>
      </c>
      <c r="I25" s="931"/>
      <c r="J25" s="934"/>
      <c r="K25" s="937"/>
      <c r="L25" s="940"/>
      <c r="M25" s="885"/>
      <c r="N25" s="999"/>
      <c r="O25" s="999"/>
      <c r="P25" s="999"/>
      <c r="Q25" s="999"/>
      <c r="R25" s="885"/>
      <c r="S25" s="993"/>
      <c r="T25" s="996"/>
    </row>
    <row r="26" spans="1:20">
      <c r="A26" s="494" t="s">
        <v>197</v>
      </c>
      <c r="B26" s="393" t="s">
        <v>182</v>
      </c>
      <c r="C26" s="393">
        <f>C18+1</f>
        <v>439</v>
      </c>
      <c r="D26" s="393" t="s">
        <v>179</v>
      </c>
      <c r="E26" s="807" t="s">
        <v>180</v>
      </c>
      <c r="F26" s="334">
        <f>F18+7</f>
        <v>45572</v>
      </c>
      <c r="G26" s="335">
        <f>F26+1</f>
        <v>45573</v>
      </c>
      <c r="H26" s="336">
        <f>F26+2</f>
        <v>45574</v>
      </c>
      <c r="I26" s="931"/>
      <c r="J26" s="934"/>
      <c r="K26" s="937"/>
      <c r="L26" s="940"/>
      <c r="M26" s="885"/>
      <c r="N26" s="999"/>
      <c r="O26" s="999"/>
      <c r="P26" s="999"/>
      <c r="Q26" s="999"/>
      <c r="R26" s="885"/>
      <c r="S26" s="993"/>
      <c r="T26" s="996"/>
    </row>
    <row r="27" spans="1:20">
      <c r="A27" s="449" t="s">
        <v>198</v>
      </c>
      <c r="B27" s="722" t="s">
        <v>184</v>
      </c>
      <c r="C27" s="722">
        <f>C19+1</f>
        <v>441</v>
      </c>
      <c r="D27" s="722" t="s">
        <v>169</v>
      </c>
      <c r="E27" s="807" t="s">
        <v>180</v>
      </c>
      <c r="F27" s="804">
        <f>F19+7</f>
        <v>45576</v>
      </c>
      <c r="G27" s="805">
        <f>F27+1</f>
        <v>45577</v>
      </c>
      <c r="H27" s="804">
        <f>F27+2</f>
        <v>45578</v>
      </c>
      <c r="I27" s="931"/>
      <c r="J27" s="934"/>
      <c r="K27" s="937"/>
      <c r="L27" s="940"/>
      <c r="M27" s="885"/>
      <c r="N27" s="999"/>
      <c r="O27" s="999"/>
      <c r="P27" s="999"/>
      <c r="Q27" s="999"/>
      <c r="R27" s="885"/>
      <c r="S27" s="993"/>
      <c r="T27" s="996"/>
    </row>
    <row r="28" spans="1:20">
      <c r="A28" s="450" t="s">
        <v>199</v>
      </c>
      <c r="B28" s="440" t="s">
        <v>186</v>
      </c>
      <c r="C28" s="440">
        <f>C20+1</f>
        <v>441</v>
      </c>
      <c r="D28" s="440" t="s">
        <v>169</v>
      </c>
      <c r="E28" s="564" t="s">
        <v>187</v>
      </c>
      <c r="F28" s="96">
        <f>SUM(F20+7)</f>
        <v>45572</v>
      </c>
      <c r="G28" s="97">
        <f>F28</f>
        <v>45572</v>
      </c>
      <c r="H28" s="98">
        <f>F28+1</f>
        <v>45573</v>
      </c>
      <c r="I28" s="931"/>
      <c r="J28" s="934"/>
      <c r="K28" s="937"/>
      <c r="L28" s="940"/>
      <c r="M28" s="885"/>
      <c r="N28" s="999"/>
      <c r="O28" s="999"/>
      <c r="P28" s="999"/>
      <c r="Q28" s="999"/>
      <c r="R28" s="885"/>
      <c r="S28" s="993"/>
      <c r="T28" s="996"/>
    </row>
    <row r="29" spans="1:20">
      <c r="A29" s="451" t="s">
        <v>200</v>
      </c>
      <c r="B29" s="440" t="s">
        <v>184</v>
      </c>
      <c r="C29" s="440">
        <v>440</v>
      </c>
      <c r="D29" s="440" t="s">
        <v>201</v>
      </c>
      <c r="E29" s="845" t="s">
        <v>187</v>
      </c>
      <c r="F29" s="102">
        <f>SUM(F21+7)</f>
        <v>45571</v>
      </c>
      <c r="G29" s="103">
        <f t="shared" ref="G29" si="5">F29+1</f>
        <v>45572</v>
      </c>
      <c r="H29" s="281">
        <f>F29+1</f>
        <v>45572</v>
      </c>
      <c r="I29" s="932"/>
      <c r="J29" s="935"/>
      <c r="K29" s="938"/>
      <c r="L29" s="941"/>
      <c r="M29" s="886"/>
      <c r="N29" s="1000"/>
      <c r="O29" s="1000"/>
      <c r="P29" s="1000"/>
      <c r="Q29" s="1000"/>
      <c r="R29" s="886"/>
      <c r="S29" s="994"/>
      <c r="T29" s="997"/>
    </row>
    <row r="30" spans="1:20">
      <c r="A30" s="104"/>
      <c r="B30" s="94"/>
      <c r="C30" s="557" t="s">
        <v>149</v>
      </c>
      <c r="D30" s="557" t="s">
        <v>149</v>
      </c>
      <c r="E30" s="94"/>
      <c r="F30" s="96"/>
      <c r="G30" s="96"/>
      <c r="H30" s="96"/>
      <c r="I30" s="578"/>
      <c r="J30" s="578"/>
      <c r="K30" s="578"/>
      <c r="L30" s="578"/>
      <c r="M30" s="578"/>
      <c r="N30" s="578"/>
      <c r="O30" s="578"/>
      <c r="P30" s="578"/>
      <c r="Q30" s="578"/>
      <c r="R30" s="744"/>
      <c r="S30" s="594" t="s">
        <v>149</v>
      </c>
      <c r="T30" s="578"/>
    </row>
    <row r="31" spans="1:20" ht="15" customHeight="1">
      <c r="A31" s="447" t="s">
        <v>202</v>
      </c>
      <c r="B31" s="282" t="s">
        <v>168</v>
      </c>
      <c r="C31" s="282">
        <f>C23+1</f>
        <v>442</v>
      </c>
      <c r="D31" s="584" t="s">
        <v>169</v>
      </c>
      <c r="E31" s="69" t="s">
        <v>170</v>
      </c>
      <c r="F31" s="70">
        <f>F23+7</f>
        <v>45578</v>
      </c>
      <c r="G31" s="71">
        <f>F31+1</f>
        <v>45579</v>
      </c>
      <c r="H31" s="72">
        <f>F31+4</f>
        <v>45582</v>
      </c>
      <c r="I31" s="930" t="s">
        <v>290</v>
      </c>
      <c r="J31" s="933" t="s">
        <v>149</v>
      </c>
      <c r="K31" s="936">
        <v>441</v>
      </c>
      <c r="L31" s="939" t="s">
        <v>173</v>
      </c>
      <c r="M31" s="884">
        <f>SUM(M23+7)</f>
        <v>45593</v>
      </c>
      <c r="N31" s="998">
        <f>SUM(M31+1)</f>
        <v>45594</v>
      </c>
      <c r="O31" s="998">
        <f>SUM(N31+34)</f>
        <v>45628</v>
      </c>
      <c r="P31" s="998">
        <f>SUM(O31+3)</f>
        <v>45631</v>
      </c>
      <c r="Q31" s="998">
        <f>SUM(P31+2)</f>
        <v>45633</v>
      </c>
      <c r="R31" s="884">
        <f>SUM(N31+29)</f>
        <v>45623</v>
      </c>
      <c r="S31" s="992">
        <v>45503</v>
      </c>
      <c r="T31" s="995" t="s">
        <v>288</v>
      </c>
    </row>
    <row r="32" spans="1:20">
      <c r="A32" s="448" t="s">
        <v>202</v>
      </c>
      <c r="B32" s="331" t="s">
        <v>168</v>
      </c>
      <c r="C32" s="331">
        <f>C24+1</f>
        <v>442</v>
      </c>
      <c r="D32" s="728" t="s">
        <v>169</v>
      </c>
      <c r="E32" s="77" t="s">
        <v>176</v>
      </c>
      <c r="F32" s="78">
        <f>F24+7</f>
        <v>45581</v>
      </c>
      <c r="G32" s="79">
        <f t="shared" ref="G32" si="6">F32+1</f>
        <v>45582</v>
      </c>
      <c r="H32" s="80">
        <f>F32+1</f>
        <v>45582</v>
      </c>
      <c r="I32" s="931"/>
      <c r="J32" s="934"/>
      <c r="K32" s="937"/>
      <c r="L32" s="940"/>
      <c r="M32" s="885"/>
      <c r="N32" s="999"/>
      <c r="O32" s="999"/>
      <c r="P32" s="999"/>
      <c r="Q32" s="999"/>
      <c r="R32" s="885"/>
      <c r="S32" s="993"/>
      <c r="T32" s="996"/>
    </row>
    <row r="33" spans="1:20">
      <c r="A33" s="449" t="s">
        <v>203</v>
      </c>
      <c r="B33" s="439" t="s">
        <v>178</v>
      </c>
      <c r="C33" s="439">
        <f>C25+1</f>
        <v>439</v>
      </c>
      <c r="D33" s="588" t="s">
        <v>179</v>
      </c>
      <c r="E33" s="88" t="s">
        <v>180</v>
      </c>
      <c r="F33" s="89">
        <f>F25+7</f>
        <v>45578</v>
      </c>
      <c r="G33" s="90">
        <f>F33+1</f>
        <v>45579</v>
      </c>
      <c r="H33" s="91">
        <f>F33+4</f>
        <v>45582</v>
      </c>
      <c r="I33" s="931"/>
      <c r="J33" s="934"/>
      <c r="K33" s="937"/>
      <c r="L33" s="940"/>
      <c r="M33" s="885"/>
      <c r="N33" s="999"/>
      <c r="O33" s="999"/>
      <c r="P33" s="999"/>
      <c r="Q33" s="999"/>
      <c r="R33" s="885"/>
      <c r="S33" s="993"/>
      <c r="T33" s="996"/>
    </row>
    <row r="34" spans="1:20">
      <c r="A34" s="494" t="s">
        <v>204</v>
      </c>
      <c r="B34" s="393" t="s">
        <v>182</v>
      </c>
      <c r="C34" s="393">
        <f>C26+1</f>
        <v>440</v>
      </c>
      <c r="D34" s="605" t="s">
        <v>179</v>
      </c>
      <c r="E34" s="88" t="s">
        <v>180</v>
      </c>
      <c r="F34" s="334">
        <f>F26+7</f>
        <v>45579</v>
      </c>
      <c r="G34" s="335">
        <f>F34+1</f>
        <v>45580</v>
      </c>
      <c r="H34" s="336">
        <f>F34+2</f>
        <v>45581</v>
      </c>
      <c r="I34" s="931"/>
      <c r="J34" s="934"/>
      <c r="K34" s="937"/>
      <c r="L34" s="940"/>
      <c r="M34" s="885"/>
      <c r="N34" s="999"/>
      <c r="O34" s="999"/>
      <c r="P34" s="999"/>
      <c r="Q34" s="999"/>
      <c r="R34" s="885"/>
      <c r="S34" s="993"/>
      <c r="T34" s="996"/>
    </row>
    <row r="35" spans="1:20">
      <c r="A35" s="449" t="s">
        <v>205</v>
      </c>
      <c r="B35" s="393" t="s">
        <v>184</v>
      </c>
      <c r="C35" s="393">
        <f>C27+1</f>
        <v>442</v>
      </c>
      <c r="D35" s="605" t="s">
        <v>169</v>
      </c>
      <c r="E35" s="88" t="s">
        <v>180</v>
      </c>
      <c r="F35" s="334">
        <f>F27+7</f>
        <v>45583</v>
      </c>
      <c r="G35" s="335">
        <f>F35+1</f>
        <v>45584</v>
      </c>
      <c r="H35" s="334">
        <f>F35+2</f>
        <v>45585</v>
      </c>
      <c r="I35" s="931"/>
      <c r="J35" s="934"/>
      <c r="K35" s="937"/>
      <c r="L35" s="940"/>
      <c r="M35" s="885"/>
      <c r="N35" s="999"/>
      <c r="O35" s="999"/>
      <c r="P35" s="999"/>
      <c r="Q35" s="999"/>
      <c r="R35" s="885"/>
      <c r="S35" s="993"/>
      <c r="T35" s="996"/>
    </row>
    <row r="36" spans="1:20">
      <c r="A36" s="857" t="s">
        <v>206</v>
      </c>
      <c r="B36" s="440" t="s">
        <v>186</v>
      </c>
      <c r="C36" s="440">
        <f>C28+1</f>
        <v>442</v>
      </c>
      <c r="D36" s="590" t="s">
        <v>169</v>
      </c>
      <c r="E36" s="95" t="s">
        <v>187</v>
      </c>
      <c r="F36" s="334">
        <f>SUM(F28+7)</f>
        <v>45579</v>
      </c>
      <c r="G36" s="335">
        <f>F36</f>
        <v>45579</v>
      </c>
      <c r="H36" s="336">
        <f>F36+1</f>
        <v>45580</v>
      </c>
      <c r="I36" s="931"/>
      <c r="J36" s="934"/>
      <c r="K36" s="937"/>
      <c r="L36" s="940"/>
      <c r="M36" s="885"/>
      <c r="N36" s="999"/>
      <c r="O36" s="999"/>
      <c r="P36" s="999"/>
      <c r="Q36" s="999"/>
      <c r="R36" s="885"/>
      <c r="S36" s="993"/>
      <c r="T36" s="996"/>
    </row>
    <row r="37" spans="1:20">
      <c r="A37" s="451" t="s">
        <v>198</v>
      </c>
      <c r="B37" s="440" t="s">
        <v>184</v>
      </c>
      <c r="C37" s="440">
        <f>C29+1</f>
        <v>441</v>
      </c>
      <c r="D37" s="590" t="s">
        <v>201</v>
      </c>
      <c r="E37" s="101" t="s">
        <v>187</v>
      </c>
      <c r="F37" s="102">
        <f>SUM(F29+7)</f>
        <v>45578</v>
      </c>
      <c r="G37" s="103">
        <f t="shared" ref="G37" si="7">F37+1</f>
        <v>45579</v>
      </c>
      <c r="H37" s="281">
        <f>F37+1</f>
        <v>45579</v>
      </c>
      <c r="I37" s="932"/>
      <c r="J37" s="935"/>
      <c r="K37" s="938"/>
      <c r="L37" s="941"/>
      <c r="M37" s="886"/>
      <c r="N37" s="1000"/>
      <c r="O37" s="1000"/>
      <c r="P37" s="1000"/>
      <c r="Q37" s="1000"/>
      <c r="R37" s="886"/>
      <c r="S37" s="994"/>
      <c r="T37" s="997"/>
    </row>
    <row r="38" spans="1:20">
      <c r="A38" s="556"/>
      <c r="B38" s="94"/>
      <c r="C38" s="94"/>
      <c r="D38" s="94"/>
      <c r="E38" s="94"/>
      <c r="F38" s="96"/>
      <c r="G38" s="96"/>
      <c r="H38" s="96"/>
      <c r="I38" s="578"/>
      <c r="J38" s="578"/>
      <c r="K38" s="578"/>
      <c r="L38" s="578"/>
      <c r="M38" s="578"/>
      <c r="N38" s="578"/>
      <c r="O38" s="578"/>
      <c r="P38" s="578"/>
      <c r="Q38" s="578"/>
      <c r="R38" s="744"/>
      <c r="S38" s="594" t="s">
        <v>149</v>
      </c>
      <c r="T38" s="578"/>
    </row>
    <row r="39" spans="1:20" ht="15" customHeight="1">
      <c r="A39" s="447" t="s">
        <v>207</v>
      </c>
      <c r="B39" s="282" t="s">
        <v>168</v>
      </c>
      <c r="C39" s="282">
        <f>C31+1</f>
        <v>443</v>
      </c>
      <c r="D39" s="282" t="s">
        <v>169</v>
      </c>
      <c r="E39" s="69" t="s">
        <v>170</v>
      </c>
      <c r="F39" s="70">
        <f>F31+7</f>
        <v>45585</v>
      </c>
      <c r="G39" s="71">
        <f>F39+1</f>
        <v>45586</v>
      </c>
      <c r="H39" s="72">
        <f>F39+4</f>
        <v>45589</v>
      </c>
      <c r="I39" s="930" t="s">
        <v>291</v>
      </c>
      <c r="J39" s="933" t="s">
        <v>149</v>
      </c>
      <c r="K39" s="936">
        <v>442</v>
      </c>
      <c r="L39" s="939" t="s">
        <v>173</v>
      </c>
      <c r="M39" s="884">
        <f>SUM(M31+7)</f>
        <v>45600</v>
      </c>
      <c r="N39" s="998">
        <f>SUM(M39+1)</f>
        <v>45601</v>
      </c>
      <c r="O39" s="998">
        <f>SUM(N39+34)</f>
        <v>45635</v>
      </c>
      <c r="P39" s="998">
        <f>SUM(O39+3)</f>
        <v>45638</v>
      </c>
      <c r="Q39" s="998">
        <f>SUM(P39+2)</f>
        <v>45640</v>
      </c>
      <c r="R39" s="884">
        <f>SUM(N39+29)</f>
        <v>45630</v>
      </c>
      <c r="S39" s="992">
        <v>45510</v>
      </c>
      <c r="T39" s="995" t="s">
        <v>288</v>
      </c>
    </row>
    <row r="40" spans="1:20">
      <c r="A40" s="448" t="s">
        <v>207</v>
      </c>
      <c r="B40" s="282" t="s">
        <v>168</v>
      </c>
      <c r="C40" s="282">
        <f>C32+1</f>
        <v>443</v>
      </c>
      <c r="D40" s="282" t="s">
        <v>169</v>
      </c>
      <c r="E40" s="77" t="s">
        <v>176</v>
      </c>
      <c r="F40" s="78">
        <f>F32+7</f>
        <v>45588</v>
      </c>
      <c r="G40" s="79">
        <f t="shared" ref="G40" si="8">F40+1</f>
        <v>45589</v>
      </c>
      <c r="H40" s="80">
        <f>F40+1</f>
        <v>45589</v>
      </c>
      <c r="I40" s="931"/>
      <c r="J40" s="934"/>
      <c r="K40" s="937"/>
      <c r="L40" s="940"/>
      <c r="M40" s="885"/>
      <c r="N40" s="999"/>
      <c r="O40" s="999"/>
      <c r="P40" s="999"/>
      <c r="Q40" s="999"/>
      <c r="R40" s="885"/>
      <c r="S40" s="993"/>
      <c r="T40" s="996"/>
    </row>
    <row r="41" spans="1:20">
      <c r="A41" s="846" t="s">
        <v>209</v>
      </c>
      <c r="B41" s="393" t="s">
        <v>178</v>
      </c>
      <c r="C41" s="393">
        <f>C33+1</f>
        <v>440</v>
      </c>
      <c r="D41" s="393" t="s">
        <v>179</v>
      </c>
      <c r="E41" s="88" t="s">
        <v>180</v>
      </c>
      <c r="F41" s="334">
        <f>F33+7</f>
        <v>45585</v>
      </c>
      <c r="G41" s="335">
        <f>F41+1</f>
        <v>45586</v>
      </c>
      <c r="H41" s="336">
        <f>F41+4</f>
        <v>45589</v>
      </c>
      <c r="I41" s="931"/>
      <c r="J41" s="934"/>
      <c r="K41" s="937"/>
      <c r="L41" s="940"/>
      <c r="M41" s="885"/>
      <c r="N41" s="999"/>
      <c r="O41" s="999"/>
      <c r="P41" s="999"/>
      <c r="Q41" s="999"/>
      <c r="R41" s="885"/>
      <c r="S41" s="993"/>
      <c r="T41" s="996"/>
    </row>
    <row r="42" spans="1:20">
      <c r="A42" s="494" t="s">
        <v>210</v>
      </c>
      <c r="B42" s="439" t="s">
        <v>182</v>
      </c>
      <c r="C42" s="439">
        <f>C34+1</f>
        <v>441</v>
      </c>
      <c r="D42" s="439" t="s">
        <v>179</v>
      </c>
      <c r="E42" s="88" t="s">
        <v>180</v>
      </c>
      <c r="F42" s="89">
        <f>F34+7</f>
        <v>45586</v>
      </c>
      <c r="G42" s="90">
        <f>F42+1</f>
        <v>45587</v>
      </c>
      <c r="H42" s="91">
        <f>F42+2</f>
        <v>45588</v>
      </c>
      <c r="I42" s="931"/>
      <c r="J42" s="934"/>
      <c r="K42" s="937"/>
      <c r="L42" s="940"/>
      <c r="M42" s="885"/>
      <c r="N42" s="999"/>
      <c r="O42" s="999"/>
      <c r="P42" s="999"/>
      <c r="Q42" s="999"/>
      <c r="R42" s="885"/>
      <c r="S42" s="993"/>
      <c r="T42" s="996"/>
    </row>
    <row r="43" spans="1:20">
      <c r="A43" s="449" t="s">
        <v>211</v>
      </c>
      <c r="B43" s="439" t="s">
        <v>184</v>
      </c>
      <c r="C43" s="722">
        <f>C35+1</f>
        <v>443</v>
      </c>
      <c r="D43" s="722" t="s">
        <v>169</v>
      </c>
      <c r="E43" s="803" t="s">
        <v>180</v>
      </c>
      <c r="F43" s="804">
        <f>F35+7</f>
        <v>45590</v>
      </c>
      <c r="G43" s="805">
        <f>F43+1</f>
        <v>45591</v>
      </c>
      <c r="H43" s="804">
        <f>F43+2</f>
        <v>45592</v>
      </c>
      <c r="I43" s="931"/>
      <c r="J43" s="934"/>
      <c r="K43" s="937"/>
      <c r="L43" s="940"/>
      <c r="M43" s="885"/>
      <c r="N43" s="999"/>
      <c r="O43" s="999"/>
      <c r="P43" s="999"/>
      <c r="Q43" s="999"/>
      <c r="R43" s="885"/>
      <c r="S43" s="993"/>
      <c r="T43" s="996"/>
    </row>
    <row r="44" spans="1:20">
      <c r="A44" s="450" t="s">
        <v>212</v>
      </c>
      <c r="B44" s="440" t="s">
        <v>186</v>
      </c>
      <c r="C44" s="440">
        <f>C36+1</f>
        <v>443</v>
      </c>
      <c r="D44" s="440" t="s">
        <v>169</v>
      </c>
      <c r="E44" s="95" t="s">
        <v>187</v>
      </c>
      <c r="F44" s="96">
        <f>SUM(F36+7)</f>
        <v>45586</v>
      </c>
      <c r="G44" s="97">
        <f>F44</f>
        <v>45586</v>
      </c>
      <c r="H44" s="98">
        <f>F44+1</f>
        <v>45587</v>
      </c>
      <c r="I44" s="931"/>
      <c r="J44" s="934"/>
      <c r="K44" s="937"/>
      <c r="L44" s="940"/>
      <c r="M44" s="885"/>
      <c r="N44" s="999"/>
      <c r="O44" s="999"/>
      <c r="P44" s="999"/>
      <c r="Q44" s="999"/>
      <c r="R44" s="885"/>
      <c r="S44" s="993"/>
      <c r="T44" s="996"/>
    </row>
    <row r="45" spans="1:20">
      <c r="A45" s="451" t="s">
        <v>213</v>
      </c>
      <c r="B45" s="440" t="s">
        <v>184</v>
      </c>
      <c r="C45" s="440">
        <f>C37+1</f>
        <v>442</v>
      </c>
      <c r="D45" s="440" t="s">
        <v>201</v>
      </c>
      <c r="E45" s="101" t="s">
        <v>187</v>
      </c>
      <c r="F45" s="102">
        <f>SUM(F37+7)</f>
        <v>45585</v>
      </c>
      <c r="G45" s="103">
        <f t="shared" ref="G45" si="9">F45+1</f>
        <v>45586</v>
      </c>
      <c r="H45" s="281">
        <f>F45+1</f>
        <v>45586</v>
      </c>
      <c r="I45" s="932"/>
      <c r="J45" s="935"/>
      <c r="K45" s="938"/>
      <c r="L45" s="941"/>
      <c r="M45" s="886"/>
      <c r="N45" s="1000"/>
      <c r="O45" s="1000"/>
      <c r="P45" s="1000"/>
      <c r="Q45" s="1000"/>
      <c r="R45" s="886"/>
      <c r="S45" s="994"/>
      <c r="T45" s="997"/>
    </row>
    <row r="46" spans="1:20">
      <c r="A46" s="104"/>
      <c r="B46" s="94"/>
      <c r="C46" s="94"/>
      <c r="D46" s="94"/>
      <c r="E46" s="557" t="s">
        <v>149</v>
      </c>
      <c r="F46" s="557"/>
      <c r="G46" s="557"/>
      <c r="H46" s="557"/>
      <c r="I46" s="591"/>
      <c r="J46" s="591"/>
      <c r="K46" s="591"/>
      <c r="L46" s="591"/>
      <c r="M46" s="591"/>
      <c r="N46" s="542"/>
      <c r="O46" s="542"/>
      <c r="P46" s="542"/>
      <c r="Q46" s="542"/>
      <c r="R46" s="606"/>
      <c r="S46" s="544"/>
      <c r="T46" s="631"/>
    </row>
    <row r="47" spans="1:20" ht="15" customHeight="1">
      <c r="A47" s="447" t="s">
        <v>175</v>
      </c>
      <c r="B47" s="282" t="s">
        <v>168</v>
      </c>
      <c r="C47" s="282">
        <f>C39+1</f>
        <v>444</v>
      </c>
      <c r="D47" s="282" t="s">
        <v>169</v>
      </c>
      <c r="E47" s="562" t="s">
        <v>170</v>
      </c>
      <c r="F47" s="70">
        <f>F39+7</f>
        <v>45592</v>
      </c>
      <c r="G47" s="71">
        <f>F47+1</f>
        <v>45593</v>
      </c>
      <c r="H47" s="72">
        <f>F47+4</f>
        <v>45596</v>
      </c>
      <c r="I47" s="930" t="s">
        <v>292</v>
      </c>
      <c r="J47" s="933" t="s">
        <v>149</v>
      </c>
      <c r="K47" s="936">
        <v>443</v>
      </c>
      <c r="L47" s="939" t="s">
        <v>173</v>
      </c>
      <c r="M47" s="884">
        <f>SUM(M39+7)</f>
        <v>45607</v>
      </c>
      <c r="N47" s="998">
        <f>SUM(M47+1)</f>
        <v>45608</v>
      </c>
      <c r="O47" s="998">
        <f>SUM(N47+34)</f>
        <v>45642</v>
      </c>
      <c r="P47" s="998">
        <f>SUM(O47+3)</f>
        <v>45645</v>
      </c>
      <c r="Q47" s="998">
        <f>SUM(P47+2)</f>
        <v>45647</v>
      </c>
      <c r="R47" s="884">
        <f>SUM(N47+29)</f>
        <v>45637</v>
      </c>
      <c r="S47" s="992">
        <v>45510</v>
      </c>
      <c r="T47" s="995" t="s">
        <v>288</v>
      </c>
    </row>
    <row r="48" spans="1:20">
      <c r="A48" s="448" t="s">
        <v>175</v>
      </c>
      <c r="B48" s="282" t="s">
        <v>168</v>
      </c>
      <c r="C48" s="282">
        <f>C40+1</f>
        <v>444</v>
      </c>
      <c r="D48" s="282" t="s">
        <v>169</v>
      </c>
      <c r="E48" s="563" t="s">
        <v>176</v>
      </c>
      <c r="F48" s="78">
        <f>F40+7</f>
        <v>45595</v>
      </c>
      <c r="G48" s="79">
        <f t="shared" ref="G48" si="10">F48+1</f>
        <v>45596</v>
      </c>
      <c r="H48" s="80">
        <f>F48+1</f>
        <v>45596</v>
      </c>
      <c r="I48" s="931"/>
      <c r="J48" s="934"/>
      <c r="K48" s="937"/>
      <c r="L48" s="940"/>
      <c r="M48" s="885"/>
      <c r="N48" s="999"/>
      <c r="O48" s="999"/>
      <c r="P48" s="999"/>
      <c r="Q48" s="999"/>
      <c r="R48" s="885"/>
      <c r="S48" s="993"/>
      <c r="T48" s="996"/>
    </row>
    <row r="49" spans="1:20">
      <c r="A49" s="449" t="s">
        <v>215</v>
      </c>
      <c r="B49" s="439" t="s">
        <v>178</v>
      </c>
      <c r="C49" s="439">
        <f>C41+1</f>
        <v>441</v>
      </c>
      <c r="D49" s="439" t="s">
        <v>179</v>
      </c>
      <c r="E49" s="554" t="s">
        <v>180</v>
      </c>
      <c r="F49" s="89">
        <f>F41+7</f>
        <v>45592</v>
      </c>
      <c r="G49" s="90">
        <f>F49+1</f>
        <v>45593</v>
      </c>
      <c r="H49" s="91">
        <f>F49+4</f>
        <v>45596</v>
      </c>
      <c r="I49" s="931"/>
      <c r="J49" s="934"/>
      <c r="K49" s="937"/>
      <c r="L49" s="940"/>
      <c r="M49" s="885"/>
      <c r="N49" s="999"/>
      <c r="O49" s="999"/>
      <c r="P49" s="999"/>
      <c r="Q49" s="999"/>
      <c r="R49" s="885"/>
      <c r="S49" s="993"/>
      <c r="T49" s="996"/>
    </row>
    <row r="50" spans="1:20">
      <c r="A50" s="494" t="s">
        <v>216</v>
      </c>
      <c r="B50" s="439" t="s">
        <v>182</v>
      </c>
      <c r="C50" s="439">
        <f>C42+1</f>
        <v>442</v>
      </c>
      <c r="D50" s="439" t="s">
        <v>179</v>
      </c>
      <c r="E50" s="554" t="s">
        <v>180</v>
      </c>
      <c r="F50" s="89">
        <f>F42+7</f>
        <v>45593</v>
      </c>
      <c r="G50" s="90">
        <f>F50+1</f>
        <v>45594</v>
      </c>
      <c r="H50" s="91">
        <f>F50+2</f>
        <v>45595</v>
      </c>
      <c r="I50" s="931"/>
      <c r="J50" s="934"/>
      <c r="K50" s="937"/>
      <c r="L50" s="940"/>
      <c r="M50" s="885"/>
      <c r="N50" s="999"/>
      <c r="O50" s="999"/>
      <c r="P50" s="999"/>
      <c r="Q50" s="999"/>
      <c r="R50" s="885"/>
      <c r="S50" s="993"/>
      <c r="T50" s="996"/>
    </row>
    <row r="51" spans="1:20">
      <c r="A51" s="449" t="s">
        <v>217</v>
      </c>
      <c r="B51" s="439" t="s">
        <v>184</v>
      </c>
      <c r="C51" s="439">
        <f>C43+1</f>
        <v>444</v>
      </c>
      <c r="D51" s="439" t="s">
        <v>169</v>
      </c>
      <c r="E51" s="554" t="s">
        <v>180</v>
      </c>
      <c r="F51" s="89">
        <f>F43+7</f>
        <v>45597</v>
      </c>
      <c r="G51" s="90">
        <f>F51+1</f>
        <v>45598</v>
      </c>
      <c r="H51" s="89">
        <f>F51+2</f>
        <v>45599</v>
      </c>
      <c r="I51" s="931"/>
      <c r="J51" s="934"/>
      <c r="K51" s="937"/>
      <c r="L51" s="940"/>
      <c r="M51" s="885"/>
      <c r="N51" s="999"/>
      <c r="O51" s="999"/>
      <c r="P51" s="999"/>
      <c r="Q51" s="999"/>
      <c r="R51" s="885"/>
      <c r="S51" s="993"/>
      <c r="T51" s="996"/>
    </row>
    <row r="52" spans="1:20">
      <c r="A52" s="450" t="s">
        <v>218</v>
      </c>
      <c r="B52" s="393" t="s">
        <v>186</v>
      </c>
      <c r="C52" s="393">
        <f>C44+1</f>
        <v>444</v>
      </c>
      <c r="D52" s="393" t="s">
        <v>169</v>
      </c>
      <c r="E52" s="564" t="s">
        <v>187</v>
      </c>
      <c r="F52" s="334">
        <f>SUM(F44+7)</f>
        <v>45593</v>
      </c>
      <c r="G52" s="335">
        <f>F52</f>
        <v>45593</v>
      </c>
      <c r="H52" s="336">
        <f>F52+1</f>
        <v>45594</v>
      </c>
      <c r="I52" s="931"/>
      <c r="J52" s="934"/>
      <c r="K52" s="937"/>
      <c r="L52" s="940"/>
      <c r="M52" s="885"/>
      <c r="N52" s="999"/>
      <c r="O52" s="999"/>
      <c r="P52" s="999"/>
      <c r="Q52" s="999"/>
      <c r="R52" s="885"/>
      <c r="S52" s="993"/>
      <c r="T52" s="996"/>
    </row>
    <row r="53" spans="1:20">
      <c r="A53" s="451" t="s">
        <v>219</v>
      </c>
      <c r="B53" s="440" t="s">
        <v>184</v>
      </c>
      <c r="C53" s="440">
        <f>C45+1</f>
        <v>443</v>
      </c>
      <c r="D53" s="440" t="s">
        <v>201</v>
      </c>
      <c r="E53" s="565" t="s">
        <v>187</v>
      </c>
      <c r="F53" s="102">
        <f>SUM(F45+7)</f>
        <v>45592</v>
      </c>
      <c r="G53" s="103">
        <f t="shared" ref="G53" si="11">F53+1</f>
        <v>45593</v>
      </c>
      <c r="H53" s="281">
        <f>F53+1</f>
        <v>45593</v>
      </c>
      <c r="I53" s="932"/>
      <c r="J53" s="935"/>
      <c r="K53" s="938"/>
      <c r="L53" s="941"/>
      <c r="M53" s="886"/>
      <c r="N53" s="1000"/>
      <c r="O53" s="1000"/>
      <c r="P53" s="1000"/>
      <c r="Q53" s="1000"/>
      <c r="R53" s="886"/>
      <c r="S53" s="994"/>
      <c r="T53" s="997"/>
    </row>
    <row r="54" spans="1:20">
      <c r="A54" s="556"/>
      <c r="B54" s="94"/>
      <c r="C54" s="94"/>
      <c r="D54" s="94"/>
      <c r="E54" s="94"/>
      <c r="F54" s="96"/>
      <c r="G54" s="96"/>
      <c r="H54" s="96"/>
      <c r="I54" s="591"/>
      <c r="J54" s="591"/>
      <c r="K54" s="591"/>
      <c r="L54" s="591"/>
      <c r="M54" s="591"/>
      <c r="N54" s="542"/>
      <c r="O54" s="542"/>
      <c r="P54" s="542"/>
      <c r="Q54" s="542"/>
      <c r="R54" s="606"/>
      <c r="S54" s="544"/>
      <c r="T54" s="631"/>
    </row>
    <row r="55" spans="1:20" ht="15" customHeight="1">
      <c r="A55" s="447" t="s">
        <v>188</v>
      </c>
      <c r="B55" s="282" t="s">
        <v>168</v>
      </c>
      <c r="C55" s="282">
        <f>C47+1</f>
        <v>445</v>
      </c>
      <c r="D55" s="282" t="s">
        <v>169</v>
      </c>
      <c r="E55" s="69" t="s">
        <v>170</v>
      </c>
      <c r="F55" s="70">
        <f>F47+7</f>
        <v>45599</v>
      </c>
      <c r="G55" s="71">
        <f>F55+1</f>
        <v>45600</v>
      </c>
      <c r="H55" s="72">
        <f>F55+4</f>
        <v>45603</v>
      </c>
      <c r="I55" s="930" t="s">
        <v>293</v>
      </c>
      <c r="J55" s="933" t="s">
        <v>149</v>
      </c>
      <c r="K55" s="936">
        <v>444</v>
      </c>
      <c r="L55" s="939" t="s">
        <v>173</v>
      </c>
      <c r="M55" s="884">
        <f>SUM(M47+7)</f>
        <v>45614</v>
      </c>
      <c r="N55" s="998">
        <f>SUM(M55+1)</f>
        <v>45615</v>
      </c>
      <c r="O55" s="998">
        <f>SUM(N55+34)</f>
        <v>45649</v>
      </c>
      <c r="P55" s="998">
        <f>SUM(O55+3)</f>
        <v>45652</v>
      </c>
      <c r="Q55" s="998">
        <f>SUM(P55+2)</f>
        <v>45654</v>
      </c>
      <c r="R55" s="884">
        <f>SUM(N55+29)</f>
        <v>45644</v>
      </c>
      <c r="S55" s="992">
        <v>45510</v>
      </c>
      <c r="T55" s="995" t="s">
        <v>288</v>
      </c>
    </row>
    <row r="56" spans="1:20">
      <c r="A56" s="448" t="s">
        <v>188</v>
      </c>
      <c r="B56" s="282" t="s">
        <v>168</v>
      </c>
      <c r="C56" s="282">
        <f>C48+1</f>
        <v>445</v>
      </c>
      <c r="D56" s="282" t="s">
        <v>169</v>
      </c>
      <c r="E56" s="77" t="s">
        <v>176</v>
      </c>
      <c r="F56" s="78">
        <f>F48+7</f>
        <v>45602</v>
      </c>
      <c r="G56" s="79">
        <f t="shared" ref="G56" si="12">F56+1</f>
        <v>45603</v>
      </c>
      <c r="H56" s="80">
        <f>F56+1</f>
        <v>45603</v>
      </c>
      <c r="I56" s="931"/>
      <c r="J56" s="934"/>
      <c r="K56" s="937"/>
      <c r="L56" s="940"/>
      <c r="M56" s="885"/>
      <c r="N56" s="999"/>
      <c r="O56" s="999"/>
      <c r="P56" s="999"/>
      <c r="Q56" s="999"/>
      <c r="R56" s="885"/>
      <c r="S56" s="993"/>
      <c r="T56" s="996"/>
    </row>
    <row r="57" spans="1:20">
      <c r="A57" s="449" t="s">
        <v>221</v>
      </c>
      <c r="B57" s="439" t="s">
        <v>178</v>
      </c>
      <c r="C57" s="439">
        <f>C49+1</f>
        <v>442</v>
      </c>
      <c r="D57" s="439" t="s">
        <v>179</v>
      </c>
      <c r="E57" s="88" t="s">
        <v>180</v>
      </c>
      <c r="F57" s="89">
        <f>F49+7</f>
        <v>45599</v>
      </c>
      <c r="G57" s="90">
        <f>F57+1</f>
        <v>45600</v>
      </c>
      <c r="H57" s="91">
        <f>F57+4</f>
        <v>45603</v>
      </c>
      <c r="I57" s="931"/>
      <c r="J57" s="934"/>
      <c r="K57" s="937"/>
      <c r="L57" s="940"/>
      <c r="M57" s="885"/>
      <c r="N57" s="999"/>
      <c r="O57" s="999"/>
      <c r="P57" s="999"/>
      <c r="Q57" s="999"/>
      <c r="R57" s="885"/>
      <c r="S57" s="993"/>
      <c r="T57" s="996"/>
    </row>
    <row r="58" spans="1:20">
      <c r="A58" s="494" t="s">
        <v>222</v>
      </c>
      <c r="B58" s="439" t="s">
        <v>182</v>
      </c>
      <c r="C58" s="439">
        <f>C50+1</f>
        <v>443</v>
      </c>
      <c r="D58" s="439" t="s">
        <v>179</v>
      </c>
      <c r="E58" s="88" t="s">
        <v>180</v>
      </c>
      <c r="F58" s="89">
        <f>F50+7</f>
        <v>45600</v>
      </c>
      <c r="G58" s="90">
        <f>F58+1</f>
        <v>45601</v>
      </c>
      <c r="H58" s="91">
        <f>F58+2</f>
        <v>45602</v>
      </c>
      <c r="I58" s="931"/>
      <c r="J58" s="934"/>
      <c r="K58" s="937"/>
      <c r="L58" s="940"/>
      <c r="M58" s="885"/>
      <c r="N58" s="999"/>
      <c r="O58" s="999"/>
      <c r="P58" s="999"/>
      <c r="Q58" s="999"/>
      <c r="R58" s="885"/>
      <c r="S58" s="993"/>
      <c r="T58" s="996"/>
    </row>
    <row r="59" spans="1:20">
      <c r="A59" s="449" t="s">
        <v>223</v>
      </c>
      <c r="B59" s="439" t="s">
        <v>184</v>
      </c>
      <c r="C59" s="439">
        <f>C51+1</f>
        <v>445</v>
      </c>
      <c r="D59" s="439" t="s">
        <v>169</v>
      </c>
      <c r="E59" s="88" t="s">
        <v>180</v>
      </c>
      <c r="F59" s="89">
        <f>F51+7</f>
        <v>45604</v>
      </c>
      <c r="G59" s="90">
        <f>F59+1</f>
        <v>45605</v>
      </c>
      <c r="H59" s="89">
        <f>F59+2</f>
        <v>45606</v>
      </c>
      <c r="I59" s="931"/>
      <c r="J59" s="934"/>
      <c r="K59" s="937"/>
      <c r="L59" s="940"/>
      <c r="M59" s="885"/>
      <c r="N59" s="999"/>
      <c r="O59" s="999"/>
      <c r="P59" s="999"/>
      <c r="Q59" s="999"/>
      <c r="R59" s="885"/>
      <c r="S59" s="993"/>
      <c r="T59" s="996"/>
    </row>
    <row r="60" spans="1:20">
      <c r="A60" s="450" t="s">
        <v>185</v>
      </c>
      <c r="B60" s="440" t="s">
        <v>186</v>
      </c>
      <c r="C60" s="440">
        <f>C52+1</f>
        <v>445</v>
      </c>
      <c r="D60" s="440" t="s">
        <v>169</v>
      </c>
      <c r="E60" s="95" t="s">
        <v>187</v>
      </c>
      <c r="F60" s="96">
        <f>SUM(F52+7)</f>
        <v>45600</v>
      </c>
      <c r="G60" s="97">
        <f>F60</f>
        <v>45600</v>
      </c>
      <c r="H60" s="98">
        <f>F60+1</f>
        <v>45601</v>
      </c>
      <c r="I60" s="931"/>
      <c r="J60" s="934"/>
      <c r="K60" s="937"/>
      <c r="L60" s="940"/>
      <c r="M60" s="885"/>
      <c r="N60" s="999"/>
      <c r="O60" s="999"/>
      <c r="P60" s="999"/>
      <c r="Q60" s="999"/>
      <c r="R60" s="885"/>
      <c r="S60" s="993"/>
      <c r="T60" s="996"/>
    </row>
    <row r="61" spans="1:20">
      <c r="A61" s="451" t="s">
        <v>224</v>
      </c>
      <c r="B61" s="440" t="s">
        <v>184</v>
      </c>
      <c r="C61" s="440">
        <f>C53+1</f>
        <v>444</v>
      </c>
      <c r="D61" s="440" t="s">
        <v>201</v>
      </c>
      <c r="E61" s="101" t="s">
        <v>187</v>
      </c>
      <c r="F61" s="102">
        <f>SUM(F53+7)</f>
        <v>45599</v>
      </c>
      <c r="G61" s="103">
        <f t="shared" ref="G61" si="13">F61+1</f>
        <v>45600</v>
      </c>
      <c r="H61" s="281">
        <f>F61+1</f>
        <v>45600</v>
      </c>
      <c r="I61" s="932"/>
      <c r="J61" s="935"/>
      <c r="K61" s="938"/>
      <c r="L61" s="941"/>
      <c r="M61" s="886"/>
      <c r="N61" s="1000"/>
      <c r="O61" s="1000"/>
      <c r="P61" s="1000"/>
      <c r="Q61" s="1000"/>
      <c r="R61" s="886"/>
      <c r="S61" s="994"/>
      <c r="T61" s="997"/>
    </row>
    <row r="62" spans="1:20">
      <c r="A62" s="104"/>
      <c r="B62" s="94"/>
      <c r="C62" s="94"/>
      <c r="D62" s="94"/>
      <c r="E62" s="94"/>
      <c r="F62" s="96"/>
      <c r="G62" s="96"/>
      <c r="H62" s="96"/>
      <c r="I62" s="591"/>
      <c r="J62" s="591"/>
      <c r="K62" s="591"/>
      <c r="L62" s="591"/>
      <c r="M62" s="670"/>
      <c r="N62" s="670"/>
      <c r="O62" s="670"/>
      <c r="P62" s="670"/>
      <c r="Q62" s="670"/>
      <c r="R62" s="745"/>
      <c r="S62" s="671"/>
      <c r="T62" s="631"/>
    </row>
    <row r="63" spans="1:20">
      <c r="A63" s="811" t="s">
        <v>194</v>
      </c>
      <c r="B63" s="282" t="s">
        <v>168</v>
      </c>
      <c r="C63" s="282">
        <f>C55+1</f>
        <v>446</v>
      </c>
      <c r="D63" s="282" t="s">
        <v>169</v>
      </c>
      <c r="E63" s="69" t="s">
        <v>170</v>
      </c>
      <c r="F63" s="70">
        <f>F55+7</f>
        <v>45606</v>
      </c>
      <c r="G63" s="71">
        <f>F63+1</f>
        <v>45607</v>
      </c>
      <c r="H63" s="72">
        <f>F63+4</f>
        <v>45610</v>
      </c>
      <c r="I63" s="930" t="s">
        <v>294</v>
      </c>
      <c r="J63" s="933" t="s">
        <v>149</v>
      </c>
      <c r="K63" s="936">
        <v>445</v>
      </c>
      <c r="L63" s="939" t="s">
        <v>173</v>
      </c>
      <c r="M63" s="884">
        <f>SUM(M55+7)</f>
        <v>45621</v>
      </c>
      <c r="N63" s="998">
        <f>SUM(M63+1)</f>
        <v>45622</v>
      </c>
      <c r="O63" s="998">
        <f>SUM(N63+34)</f>
        <v>45656</v>
      </c>
      <c r="P63" s="998">
        <f>SUM(O63+3)</f>
        <v>45659</v>
      </c>
      <c r="Q63" s="998">
        <f>SUM(P63+2)</f>
        <v>45661</v>
      </c>
      <c r="R63" s="884">
        <f>SUM(N63+29)</f>
        <v>45651</v>
      </c>
      <c r="S63" s="992">
        <v>45510</v>
      </c>
      <c r="T63" s="995" t="s">
        <v>288</v>
      </c>
    </row>
    <row r="64" spans="1:20">
      <c r="A64" s="448" t="s">
        <v>194</v>
      </c>
      <c r="B64" s="282" t="s">
        <v>168</v>
      </c>
      <c r="C64" s="282">
        <f>C56+1</f>
        <v>446</v>
      </c>
      <c r="D64" s="282" t="s">
        <v>169</v>
      </c>
      <c r="E64" s="77" t="s">
        <v>176</v>
      </c>
      <c r="F64" s="78">
        <f>F56+7</f>
        <v>45609</v>
      </c>
      <c r="G64" s="79">
        <f t="shared" ref="G64" si="14">F64+1</f>
        <v>45610</v>
      </c>
      <c r="H64" s="80">
        <f>F64+1</f>
        <v>45610</v>
      </c>
      <c r="I64" s="931"/>
      <c r="J64" s="934"/>
      <c r="K64" s="937"/>
      <c r="L64" s="940"/>
      <c r="M64" s="885"/>
      <c r="N64" s="999"/>
      <c r="O64" s="999"/>
      <c r="P64" s="999"/>
      <c r="Q64" s="999"/>
      <c r="R64" s="885"/>
      <c r="S64" s="993"/>
      <c r="T64" s="996"/>
    </row>
    <row r="65" spans="1:20">
      <c r="A65" s="449" t="s">
        <v>190</v>
      </c>
      <c r="B65" s="439" t="s">
        <v>178</v>
      </c>
      <c r="C65" s="439">
        <f>C57+1</f>
        <v>443</v>
      </c>
      <c r="D65" s="439" t="s">
        <v>179</v>
      </c>
      <c r="E65" s="88" t="s">
        <v>180</v>
      </c>
      <c r="F65" s="89">
        <f>F57+7</f>
        <v>45606</v>
      </c>
      <c r="G65" s="90">
        <f>F65+1</f>
        <v>45607</v>
      </c>
      <c r="H65" s="91">
        <f>F65+4</f>
        <v>45610</v>
      </c>
      <c r="I65" s="931"/>
      <c r="J65" s="934"/>
      <c r="K65" s="937"/>
      <c r="L65" s="940"/>
      <c r="M65" s="885"/>
      <c r="N65" s="999"/>
      <c r="O65" s="999"/>
      <c r="P65" s="999"/>
      <c r="Q65" s="999"/>
      <c r="R65" s="885"/>
      <c r="S65" s="993"/>
      <c r="T65" s="996"/>
    </row>
    <row r="66" spans="1:20">
      <c r="A66" s="494" t="s">
        <v>226</v>
      </c>
      <c r="B66" s="439" t="s">
        <v>182</v>
      </c>
      <c r="C66" s="439">
        <f>C58+1</f>
        <v>444</v>
      </c>
      <c r="D66" s="439" t="s">
        <v>179</v>
      </c>
      <c r="E66" s="88" t="s">
        <v>180</v>
      </c>
      <c r="F66" s="89">
        <f>F58+7</f>
        <v>45607</v>
      </c>
      <c r="G66" s="90">
        <f>F66+1</f>
        <v>45608</v>
      </c>
      <c r="H66" s="91">
        <f>F66+2</f>
        <v>45609</v>
      </c>
      <c r="I66" s="931"/>
      <c r="J66" s="934"/>
      <c r="K66" s="937"/>
      <c r="L66" s="940"/>
      <c r="M66" s="885"/>
      <c r="N66" s="999"/>
      <c r="O66" s="999"/>
      <c r="P66" s="999"/>
      <c r="Q66" s="999"/>
      <c r="R66" s="885"/>
      <c r="S66" s="993"/>
      <c r="T66" s="996"/>
    </row>
    <row r="67" spans="1:20">
      <c r="A67" s="449" t="s">
        <v>198</v>
      </c>
      <c r="B67" s="439" t="s">
        <v>184</v>
      </c>
      <c r="C67" s="439">
        <f>C59+1</f>
        <v>446</v>
      </c>
      <c r="D67" s="439" t="s">
        <v>169</v>
      </c>
      <c r="E67" s="88" t="s">
        <v>180</v>
      </c>
      <c r="F67" s="89">
        <f>F59+3</f>
        <v>45607</v>
      </c>
      <c r="G67" s="90">
        <f>F67+1</f>
        <v>45608</v>
      </c>
      <c r="H67" s="89">
        <f>F67+2</f>
        <v>45609</v>
      </c>
      <c r="I67" s="931"/>
      <c r="J67" s="934"/>
      <c r="K67" s="937"/>
      <c r="L67" s="940"/>
      <c r="M67" s="885"/>
      <c r="N67" s="999"/>
      <c r="O67" s="999"/>
      <c r="P67" s="999"/>
      <c r="Q67" s="999"/>
      <c r="R67" s="885"/>
      <c r="S67" s="993"/>
      <c r="T67" s="996"/>
    </row>
    <row r="68" spans="1:20">
      <c r="A68" s="450" t="s">
        <v>193</v>
      </c>
      <c r="B68" s="440" t="s">
        <v>186</v>
      </c>
      <c r="C68" s="440">
        <f>C60+1</f>
        <v>446</v>
      </c>
      <c r="D68" s="440" t="s">
        <v>169</v>
      </c>
      <c r="E68" s="95" t="s">
        <v>187</v>
      </c>
      <c r="F68" s="96">
        <f>SUM(F60+7)</f>
        <v>45607</v>
      </c>
      <c r="G68" s="97">
        <f>F68</f>
        <v>45607</v>
      </c>
      <c r="H68" s="98">
        <f>F68+1</f>
        <v>45608</v>
      </c>
      <c r="I68" s="931"/>
      <c r="J68" s="934"/>
      <c r="K68" s="937"/>
      <c r="L68" s="940"/>
      <c r="M68" s="885"/>
      <c r="N68" s="999"/>
      <c r="O68" s="999"/>
      <c r="P68" s="999"/>
      <c r="Q68" s="999"/>
      <c r="R68" s="885"/>
      <c r="S68" s="993"/>
      <c r="T68" s="996"/>
    </row>
    <row r="69" spans="1:20">
      <c r="A69" s="451" t="s">
        <v>217</v>
      </c>
      <c r="B69" s="440" t="s">
        <v>184</v>
      </c>
      <c r="C69" s="440">
        <f>C61+1</f>
        <v>445</v>
      </c>
      <c r="D69" s="440" t="s">
        <v>201</v>
      </c>
      <c r="E69" s="101" t="s">
        <v>187</v>
      </c>
      <c r="F69" s="102">
        <f>SUM(F61+7)</f>
        <v>45606</v>
      </c>
      <c r="G69" s="103">
        <f t="shared" ref="G69" si="15">F69+1</f>
        <v>45607</v>
      </c>
      <c r="H69" s="281">
        <f>F69+1</f>
        <v>45607</v>
      </c>
      <c r="I69" s="932"/>
      <c r="J69" s="935"/>
      <c r="K69" s="938"/>
      <c r="L69" s="941"/>
      <c r="M69" s="886"/>
      <c r="N69" s="1000"/>
      <c r="O69" s="1000"/>
      <c r="P69" s="1000"/>
      <c r="Q69" s="1000"/>
      <c r="R69" s="886"/>
      <c r="S69" s="994"/>
      <c r="T69" s="997"/>
    </row>
    <row r="70" spans="1:20">
      <c r="A70" s="450"/>
      <c r="B70" s="94"/>
      <c r="C70" s="94"/>
      <c r="D70" s="94"/>
      <c r="E70" s="94"/>
      <c r="F70" s="96"/>
      <c r="G70" s="96"/>
      <c r="H70" s="96"/>
      <c r="I70" s="591"/>
      <c r="J70" s="591"/>
      <c r="K70" s="591"/>
      <c r="L70" s="591"/>
      <c r="M70" s="745"/>
      <c r="N70" s="670"/>
      <c r="O70" s="670"/>
      <c r="P70" s="670"/>
      <c r="Q70" s="670"/>
      <c r="R70" s="745"/>
      <c r="S70" s="671"/>
      <c r="T70" s="631"/>
    </row>
    <row r="71" spans="1:20">
      <c r="A71" s="447" t="s">
        <v>202</v>
      </c>
      <c r="B71" s="282" t="s">
        <v>168</v>
      </c>
      <c r="C71" s="282">
        <f>C63+1</f>
        <v>447</v>
      </c>
      <c r="D71" s="282" t="s">
        <v>169</v>
      </c>
      <c r="E71" s="69" t="s">
        <v>170</v>
      </c>
      <c r="F71" s="70">
        <f>F63+7</f>
        <v>45613</v>
      </c>
      <c r="G71" s="71">
        <f>F71+1</f>
        <v>45614</v>
      </c>
      <c r="H71" s="72">
        <f>F71+4</f>
        <v>45617</v>
      </c>
      <c r="I71" s="930" t="s">
        <v>295</v>
      </c>
      <c r="J71" s="933" t="s">
        <v>149</v>
      </c>
      <c r="K71" s="936">
        <v>446</v>
      </c>
      <c r="L71" s="939" t="s">
        <v>173</v>
      </c>
      <c r="M71" s="884">
        <f>SUM(M63+7)</f>
        <v>45628</v>
      </c>
      <c r="N71" s="998">
        <f>SUM(M71+1)</f>
        <v>45629</v>
      </c>
      <c r="O71" s="998">
        <f>SUM(N71+34)</f>
        <v>45663</v>
      </c>
      <c r="P71" s="998">
        <f>SUM(O71+3)</f>
        <v>45666</v>
      </c>
      <c r="Q71" s="998">
        <f>SUM(P71+2)</f>
        <v>45668</v>
      </c>
      <c r="R71" s="884">
        <f>SUM(N71+29)</f>
        <v>45658</v>
      </c>
      <c r="S71" s="992">
        <v>45510</v>
      </c>
      <c r="T71" s="995" t="s">
        <v>288</v>
      </c>
    </row>
    <row r="72" spans="1:20">
      <c r="A72" s="448" t="s">
        <v>202</v>
      </c>
      <c r="B72" s="282" t="s">
        <v>168</v>
      </c>
      <c r="C72" s="282">
        <f>C64+1</f>
        <v>447</v>
      </c>
      <c r="D72" s="282" t="s">
        <v>169</v>
      </c>
      <c r="E72" s="77" t="s">
        <v>176</v>
      </c>
      <c r="F72" s="78">
        <f>F64+7</f>
        <v>45616</v>
      </c>
      <c r="G72" s="79">
        <f t="shared" ref="G72" si="16">F72+1</f>
        <v>45617</v>
      </c>
      <c r="H72" s="80">
        <f>F72+1</f>
        <v>45617</v>
      </c>
      <c r="I72" s="931"/>
      <c r="J72" s="934"/>
      <c r="K72" s="937"/>
      <c r="L72" s="940"/>
      <c r="M72" s="885"/>
      <c r="N72" s="999"/>
      <c r="O72" s="999"/>
      <c r="P72" s="999"/>
      <c r="Q72" s="999"/>
      <c r="R72" s="885"/>
      <c r="S72" s="993"/>
      <c r="T72" s="996"/>
    </row>
    <row r="73" spans="1:20">
      <c r="A73" s="449" t="s">
        <v>228</v>
      </c>
      <c r="B73" s="439" t="s">
        <v>178</v>
      </c>
      <c r="C73" s="439">
        <f>C65+1</f>
        <v>444</v>
      </c>
      <c r="D73" s="439" t="s">
        <v>179</v>
      </c>
      <c r="E73" s="88" t="s">
        <v>180</v>
      </c>
      <c r="F73" s="89">
        <f>F65+7</f>
        <v>45613</v>
      </c>
      <c r="G73" s="90">
        <f>F73+1</f>
        <v>45614</v>
      </c>
      <c r="H73" s="91">
        <f>F73+4</f>
        <v>45617</v>
      </c>
      <c r="I73" s="931"/>
      <c r="J73" s="934"/>
      <c r="K73" s="937"/>
      <c r="L73" s="940"/>
      <c r="M73" s="885"/>
      <c r="N73" s="999"/>
      <c r="O73" s="999"/>
      <c r="P73" s="999"/>
      <c r="Q73" s="999"/>
      <c r="R73" s="885"/>
      <c r="S73" s="993"/>
      <c r="T73" s="996"/>
    </row>
    <row r="74" spans="1:20">
      <c r="A74" s="494" t="s">
        <v>229</v>
      </c>
      <c r="B74" s="439" t="s">
        <v>182</v>
      </c>
      <c r="C74" s="439">
        <f>C66+1</f>
        <v>445</v>
      </c>
      <c r="D74" s="439" t="s">
        <v>179</v>
      </c>
      <c r="E74" s="88" t="s">
        <v>180</v>
      </c>
      <c r="F74" s="89">
        <f>F66+7</f>
        <v>45614</v>
      </c>
      <c r="G74" s="90">
        <f>F74+1</f>
        <v>45615</v>
      </c>
      <c r="H74" s="91">
        <f>F74+2</f>
        <v>45616</v>
      </c>
      <c r="I74" s="931"/>
      <c r="J74" s="934"/>
      <c r="K74" s="937"/>
      <c r="L74" s="940"/>
      <c r="M74" s="885"/>
      <c r="N74" s="999"/>
      <c r="O74" s="999"/>
      <c r="P74" s="999"/>
      <c r="Q74" s="999"/>
      <c r="R74" s="885"/>
      <c r="S74" s="993"/>
      <c r="T74" s="996"/>
    </row>
    <row r="75" spans="1:20">
      <c r="A75" s="449" t="s">
        <v>213</v>
      </c>
      <c r="B75" s="439" t="s">
        <v>184</v>
      </c>
      <c r="C75" s="439">
        <f>C67+1</f>
        <v>447</v>
      </c>
      <c r="D75" s="439" t="s">
        <v>169</v>
      </c>
      <c r="E75" s="88" t="s">
        <v>180</v>
      </c>
      <c r="F75" s="89">
        <f>F67+3</f>
        <v>45610</v>
      </c>
      <c r="G75" s="90">
        <f>F75+1</f>
        <v>45611</v>
      </c>
      <c r="H75" s="89">
        <f>F75+2</f>
        <v>45612</v>
      </c>
      <c r="I75" s="931"/>
      <c r="J75" s="934"/>
      <c r="K75" s="937"/>
      <c r="L75" s="940"/>
      <c r="M75" s="885"/>
      <c r="N75" s="999"/>
      <c r="O75" s="999"/>
      <c r="P75" s="999"/>
      <c r="Q75" s="999"/>
      <c r="R75" s="885"/>
      <c r="S75" s="993"/>
      <c r="T75" s="996"/>
    </row>
    <row r="76" spans="1:20">
      <c r="A76" s="450" t="s">
        <v>199</v>
      </c>
      <c r="B76" s="440" t="s">
        <v>186</v>
      </c>
      <c r="C76" s="440">
        <f>C68+1</f>
        <v>447</v>
      </c>
      <c r="D76" s="440" t="s">
        <v>169</v>
      </c>
      <c r="E76" s="95" t="s">
        <v>187</v>
      </c>
      <c r="F76" s="96">
        <f>SUM(F68+7)</f>
        <v>45614</v>
      </c>
      <c r="G76" s="97">
        <f>F76</f>
        <v>45614</v>
      </c>
      <c r="H76" s="98">
        <f>F76+1</f>
        <v>45615</v>
      </c>
      <c r="I76" s="931"/>
      <c r="J76" s="934"/>
      <c r="K76" s="937"/>
      <c r="L76" s="940"/>
      <c r="M76" s="885"/>
      <c r="N76" s="999"/>
      <c r="O76" s="999"/>
      <c r="P76" s="999"/>
      <c r="Q76" s="999"/>
      <c r="R76" s="885"/>
      <c r="S76" s="993"/>
      <c r="T76" s="996"/>
    </row>
    <row r="77" spans="1:20">
      <c r="A77" s="451" t="s">
        <v>230</v>
      </c>
      <c r="B77" s="440" t="s">
        <v>184</v>
      </c>
      <c r="C77" s="440">
        <f>C69+1</f>
        <v>446</v>
      </c>
      <c r="D77" s="440" t="s">
        <v>201</v>
      </c>
      <c r="E77" s="101" t="s">
        <v>187</v>
      </c>
      <c r="F77" s="102">
        <f>SUM(F69+7)</f>
        <v>45613</v>
      </c>
      <c r="G77" s="103">
        <f t="shared" ref="G77" si="17">F77+1</f>
        <v>45614</v>
      </c>
      <c r="H77" s="281">
        <f>F77+1</f>
        <v>45614</v>
      </c>
      <c r="I77" s="932"/>
      <c r="J77" s="935"/>
      <c r="K77" s="938"/>
      <c r="L77" s="941"/>
      <c r="M77" s="886"/>
      <c r="N77" s="1000"/>
      <c r="O77" s="1000"/>
      <c r="P77" s="1000"/>
      <c r="Q77" s="1000"/>
      <c r="R77" s="886"/>
      <c r="S77" s="994"/>
      <c r="T77" s="997"/>
    </row>
    <row r="78" spans="1:20">
      <c r="A78" s="104"/>
      <c r="B78" s="94"/>
      <c r="C78" s="94"/>
      <c r="D78" s="94"/>
      <c r="E78" s="94"/>
      <c r="F78" s="96"/>
      <c r="G78" s="96"/>
      <c r="H78" s="96"/>
      <c r="I78" s="591"/>
      <c r="J78" s="591"/>
      <c r="K78" s="591"/>
      <c r="L78" s="591"/>
      <c r="M78" s="745"/>
      <c r="N78" s="670"/>
      <c r="O78" s="670"/>
      <c r="P78" s="670"/>
      <c r="Q78" s="670"/>
      <c r="R78" s="745"/>
      <c r="S78" s="671"/>
      <c r="T78" s="631"/>
    </row>
    <row r="79" spans="1:20">
      <c r="A79" s="447" t="s">
        <v>207</v>
      </c>
      <c r="B79" s="282" t="s">
        <v>168</v>
      </c>
      <c r="C79" s="282">
        <f>C71+1</f>
        <v>448</v>
      </c>
      <c r="D79" s="282" t="s">
        <v>169</v>
      </c>
      <c r="E79" s="69" t="s">
        <v>170</v>
      </c>
      <c r="F79" s="70">
        <f>F71+7</f>
        <v>45620</v>
      </c>
      <c r="G79" s="71">
        <f>F79+1</f>
        <v>45621</v>
      </c>
      <c r="H79" s="72">
        <f>F79+4</f>
        <v>45624</v>
      </c>
      <c r="I79" s="930" t="s">
        <v>296</v>
      </c>
      <c r="J79" s="933" t="s">
        <v>149</v>
      </c>
      <c r="K79" s="936">
        <v>447</v>
      </c>
      <c r="L79" s="939" t="s">
        <v>173</v>
      </c>
      <c r="M79" s="884">
        <f>SUM(M71+7)</f>
        <v>45635</v>
      </c>
      <c r="N79" s="998">
        <f>SUM(M79+1)</f>
        <v>45636</v>
      </c>
      <c r="O79" s="998">
        <f>SUM(N79+34)</f>
        <v>45670</v>
      </c>
      <c r="P79" s="998">
        <f>SUM(O79+3)</f>
        <v>45673</v>
      </c>
      <c r="Q79" s="998">
        <f>SUM(P79+2)</f>
        <v>45675</v>
      </c>
      <c r="R79" s="884">
        <f>SUM(N79+29)</f>
        <v>45665</v>
      </c>
      <c r="S79" s="992">
        <v>45510</v>
      </c>
      <c r="T79" s="995" t="s">
        <v>288</v>
      </c>
    </row>
    <row r="80" spans="1:20">
      <c r="A80" s="448" t="s">
        <v>207</v>
      </c>
      <c r="B80" s="282" t="s">
        <v>168</v>
      </c>
      <c r="C80" s="282">
        <f>C72+1</f>
        <v>448</v>
      </c>
      <c r="D80" s="282" t="s">
        <v>169</v>
      </c>
      <c r="E80" s="77" t="s">
        <v>176</v>
      </c>
      <c r="F80" s="78">
        <f>F72+7</f>
        <v>45623</v>
      </c>
      <c r="G80" s="79">
        <f t="shared" ref="G80" si="18">F80+1</f>
        <v>45624</v>
      </c>
      <c r="H80" s="80">
        <f>F80+1</f>
        <v>45624</v>
      </c>
      <c r="I80" s="931"/>
      <c r="J80" s="934"/>
      <c r="K80" s="937"/>
      <c r="L80" s="940"/>
      <c r="M80" s="885"/>
      <c r="N80" s="999"/>
      <c r="O80" s="999"/>
      <c r="P80" s="999"/>
      <c r="Q80" s="999"/>
      <c r="R80" s="885"/>
      <c r="S80" s="993"/>
      <c r="T80" s="996"/>
    </row>
    <row r="81" spans="1:20">
      <c r="A81" s="449" t="s">
        <v>177</v>
      </c>
      <c r="B81" s="439" t="s">
        <v>178</v>
      </c>
      <c r="C81" s="439">
        <f>C73+1</f>
        <v>445</v>
      </c>
      <c r="D81" s="439" t="s">
        <v>179</v>
      </c>
      <c r="E81" s="88" t="s">
        <v>180</v>
      </c>
      <c r="F81" s="89">
        <f>F73+7</f>
        <v>45620</v>
      </c>
      <c r="G81" s="90">
        <f>F81+1</f>
        <v>45621</v>
      </c>
      <c r="H81" s="91">
        <f>F81+4</f>
        <v>45624</v>
      </c>
      <c r="I81" s="931"/>
      <c r="J81" s="934"/>
      <c r="K81" s="937"/>
      <c r="L81" s="940"/>
      <c r="M81" s="885"/>
      <c r="N81" s="999"/>
      <c r="O81" s="999"/>
      <c r="P81" s="999"/>
      <c r="Q81" s="999"/>
      <c r="R81" s="885"/>
      <c r="S81" s="993"/>
      <c r="T81" s="996"/>
    </row>
    <row r="82" spans="1:20">
      <c r="A82" s="494" t="s">
        <v>232</v>
      </c>
      <c r="B82" s="439" t="s">
        <v>182</v>
      </c>
      <c r="C82" s="439">
        <f>C74+1</f>
        <v>446</v>
      </c>
      <c r="D82" s="439" t="s">
        <v>179</v>
      </c>
      <c r="E82" s="88" t="s">
        <v>180</v>
      </c>
      <c r="F82" s="89">
        <f>F74+7</f>
        <v>45621</v>
      </c>
      <c r="G82" s="90">
        <f>F82+1</f>
        <v>45622</v>
      </c>
      <c r="H82" s="91">
        <f>F82+2</f>
        <v>45623</v>
      </c>
      <c r="I82" s="931"/>
      <c r="J82" s="934"/>
      <c r="K82" s="937"/>
      <c r="L82" s="940"/>
      <c r="M82" s="885"/>
      <c r="N82" s="999"/>
      <c r="O82" s="999"/>
      <c r="P82" s="999"/>
      <c r="Q82" s="999"/>
      <c r="R82" s="885"/>
      <c r="S82" s="993"/>
      <c r="T82" s="996"/>
    </row>
    <row r="83" spans="1:20">
      <c r="A83" s="449" t="s">
        <v>219</v>
      </c>
      <c r="B83" s="439" t="s">
        <v>184</v>
      </c>
      <c r="C83" s="439">
        <f>C75+1</f>
        <v>448</v>
      </c>
      <c r="D83" s="439" t="s">
        <v>169</v>
      </c>
      <c r="E83" s="88" t="s">
        <v>180</v>
      </c>
      <c r="F83" s="89">
        <f>F75+3</f>
        <v>45613</v>
      </c>
      <c r="G83" s="90">
        <f>F83+1</f>
        <v>45614</v>
      </c>
      <c r="H83" s="89">
        <f>F83+2</f>
        <v>45615</v>
      </c>
      <c r="I83" s="931"/>
      <c r="J83" s="934"/>
      <c r="K83" s="937"/>
      <c r="L83" s="940"/>
      <c r="M83" s="885"/>
      <c r="N83" s="999"/>
      <c r="O83" s="999"/>
      <c r="P83" s="999"/>
      <c r="Q83" s="999"/>
      <c r="R83" s="885"/>
      <c r="S83" s="993"/>
      <c r="T83" s="996"/>
    </row>
    <row r="84" spans="1:20">
      <c r="A84" s="450" t="s">
        <v>233</v>
      </c>
      <c r="B84" s="440" t="s">
        <v>186</v>
      </c>
      <c r="C84" s="440">
        <f>C76+1</f>
        <v>448</v>
      </c>
      <c r="D84" s="440" t="s">
        <v>169</v>
      </c>
      <c r="E84" s="95" t="s">
        <v>187</v>
      </c>
      <c r="F84" s="96">
        <f>SUM(F76+7)</f>
        <v>45621</v>
      </c>
      <c r="G84" s="97">
        <f>F84</f>
        <v>45621</v>
      </c>
      <c r="H84" s="98">
        <f>F84+1</f>
        <v>45622</v>
      </c>
      <c r="I84" s="931"/>
      <c r="J84" s="934"/>
      <c r="K84" s="937"/>
      <c r="L84" s="940"/>
      <c r="M84" s="885"/>
      <c r="N84" s="999"/>
      <c r="O84" s="999"/>
      <c r="P84" s="999"/>
      <c r="Q84" s="999"/>
      <c r="R84" s="885"/>
      <c r="S84" s="993"/>
      <c r="T84" s="996"/>
    </row>
    <row r="85" spans="1:20">
      <c r="A85" s="451" t="s">
        <v>198</v>
      </c>
      <c r="B85" s="440" t="s">
        <v>184</v>
      </c>
      <c r="C85" s="440">
        <f>C77+1</f>
        <v>447</v>
      </c>
      <c r="D85" s="440" t="s">
        <v>201</v>
      </c>
      <c r="E85" s="101" t="s">
        <v>187</v>
      </c>
      <c r="F85" s="102">
        <f>SUM(F77+7)</f>
        <v>45620</v>
      </c>
      <c r="G85" s="103">
        <f t="shared" ref="G85" si="19">F85+1</f>
        <v>45621</v>
      </c>
      <c r="H85" s="281">
        <f>F85+1</f>
        <v>45621</v>
      </c>
      <c r="I85" s="932"/>
      <c r="J85" s="935"/>
      <c r="K85" s="938"/>
      <c r="L85" s="941"/>
      <c r="M85" s="886"/>
      <c r="N85" s="1000"/>
      <c r="O85" s="1000"/>
      <c r="P85" s="1000"/>
      <c r="Q85" s="1000"/>
      <c r="R85" s="886"/>
      <c r="S85" s="994"/>
      <c r="T85" s="997"/>
    </row>
    <row r="86" spans="1:20">
      <c r="A86" s="512" t="s">
        <v>234</v>
      </c>
      <c r="B86" s="513"/>
      <c r="C86" s="513"/>
      <c r="D86" s="513"/>
      <c r="E86" s="514" t="s">
        <v>149</v>
      </c>
      <c r="F86" s="515" t="s">
        <v>149</v>
      </c>
      <c r="G86" s="515" t="s">
        <v>149</v>
      </c>
      <c r="H86" s="515" t="s">
        <v>149</v>
      </c>
      <c r="I86" s="515" t="s">
        <v>149</v>
      </c>
      <c r="J86" s="515" t="s">
        <v>149</v>
      </c>
      <c r="K86" s="515" t="s">
        <v>149</v>
      </c>
      <c r="L86" s="515" t="s">
        <v>149</v>
      </c>
      <c r="M86" s="515" t="s">
        <v>149</v>
      </c>
      <c r="N86" s="515" t="s">
        <v>149</v>
      </c>
      <c r="O86" s="515" t="s">
        <v>149</v>
      </c>
      <c r="P86" s="515" t="s">
        <v>149</v>
      </c>
      <c r="Q86" s="515" t="s">
        <v>149</v>
      </c>
      <c r="R86" s="515" t="s">
        <v>149</v>
      </c>
      <c r="S86" s="515" t="s">
        <v>149</v>
      </c>
      <c r="T86" s="515" t="s">
        <v>149</v>
      </c>
    </row>
    <row r="87" spans="1:20">
      <c r="A87" s="988" t="s">
        <v>235</v>
      </c>
      <c r="B87" s="989"/>
      <c r="C87" s="989"/>
      <c r="D87" s="989"/>
      <c r="E87" s="989"/>
      <c r="F87" s="990"/>
      <c r="G87" s="2178" t="s">
        <v>236</v>
      </c>
      <c r="H87" s="2179"/>
      <c r="I87" s="2179"/>
      <c r="J87" s="2179"/>
      <c r="K87" s="2179"/>
      <c r="L87" s="2179"/>
      <c r="M87" s="2179"/>
      <c r="N87" s="2179"/>
      <c r="O87" s="2179"/>
      <c r="P87" s="2179"/>
      <c r="Q87" s="2179"/>
      <c r="R87" s="2179"/>
      <c r="S87" s="2179"/>
      <c r="T87" s="2180"/>
    </row>
    <row r="88" spans="1:20" ht="15" customHeight="1">
      <c r="A88" s="991" t="s">
        <v>297</v>
      </c>
      <c r="B88" s="986"/>
      <c r="C88" s="986"/>
      <c r="D88" s="986"/>
      <c r="E88" s="986"/>
      <c r="F88" s="987"/>
      <c r="G88" s="1021" t="s">
        <v>298</v>
      </c>
      <c r="H88" s="1022"/>
      <c r="I88" s="1022"/>
      <c r="J88" s="1022"/>
      <c r="K88" s="1022"/>
      <c r="L88" s="1022"/>
      <c r="M88" s="1022"/>
      <c r="N88" s="1022"/>
      <c r="O88" s="1022"/>
      <c r="P88" s="1022"/>
      <c r="Q88" s="1022"/>
      <c r="R88" s="1022"/>
      <c r="S88" s="1022"/>
      <c r="T88" s="1023"/>
    </row>
    <row r="89" spans="1:20">
      <c r="A89" s="991" t="s">
        <v>299</v>
      </c>
      <c r="B89" s="986"/>
      <c r="C89" s="986"/>
      <c r="D89" s="986"/>
      <c r="E89" s="986"/>
      <c r="F89" s="987"/>
      <c r="G89" s="2185" t="s">
        <v>149</v>
      </c>
      <c r="H89" s="2186"/>
      <c r="I89" s="2186"/>
      <c r="J89" s="2186"/>
      <c r="K89" s="2186"/>
      <c r="L89" s="2186"/>
      <c r="M89" s="2186"/>
      <c r="N89" s="2186"/>
      <c r="O89" s="2186"/>
      <c r="P89" s="2186"/>
      <c r="Q89" s="2186"/>
      <c r="R89" s="2186"/>
      <c r="S89" s="2186"/>
      <c r="T89" s="2187"/>
    </row>
    <row r="90" spans="1:20">
      <c r="A90" s="991" t="s">
        <v>300</v>
      </c>
      <c r="B90" s="986"/>
      <c r="C90" s="986"/>
      <c r="D90" s="986"/>
      <c r="E90" s="986"/>
      <c r="F90" s="987"/>
      <c r="G90" s="918" t="s">
        <v>149</v>
      </c>
      <c r="H90" s="919"/>
      <c r="I90" s="919"/>
      <c r="J90" s="919"/>
      <c r="K90" s="919"/>
      <c r="L90" s="919"/>
      <c r="M90" s="919"/>
      <c r="N90" s="919"/>
      <c r="O90" s="919"/>
      <c r="P90" s="919"/>
      <c r="Q90" s="919"/>
      <c r="R90" s="919"/>
      <c r="S90" s="919"/>
      <c r="T90" s="920"/>
    </row>
    <row r="91" spans="1:20">
      <c r="A91" s="515" t="s">
        <v>149</v>
      </c>
      <c r="B91" s="515" t="s">
        <v>149</v>
      </c>
      <c r="C91" s="515" t="s">
        <v>149</v>
      </c>
      <c r="D91" s="515" t="s">
        <v>149</v>
      </c>
      <c r="E91" s="515" t="s">
        <v>149</v>
      </c>
      <c r="F91" s="515" t="s">
        <v>149</v>
      </c>
      <c r="G91" s="515" t="s">
        <v>149</v>
      </c>
      <c r="H91" s="515" t="s">
        <v>149</v>
      </c>
      <c r="I91" s="515" t="s">
        <v>149</v>
      </c>
      <c r="J91" s="515" t="s">
        <v>149</v>
      </c>
      <c r="K91" s="515" t="s">
        <v>149</v>
      </c>
      <c r="L91" s="515" t="s">
        <v>149</v>
      </c>
      <c r="M91" s="515" t="s">
        <v>149</v>
      </c>
      <c r="N91" s="515" t="s">
        <v>149</v>
      </c>
      <c r="O91" s="515" t="s">
        <v>149</v>
      </c>
      <c r="P91" s="515" t="s">
        <v>149</v>
      </c>
      <c r="Q91" s="515" t="s">
        <v>149</v>
      </c>
      <c r="R91" s="515" t="s">
        <v>149</v>
      </c>
      <c r="S91" s="515" t="s">
        <v>149</v>
      </c>
      <c r="T91" s="515" t="s">
        <v>149</v>
      </c>
    </row>
    <row r="92" spans="1:20">
      <c r="A92" s="515" t="s">
        <v>149</v>
      </c>
      <c r="B92" s="515" t="s">
        <v>149</v>
      </c>
      <c r="C92" s="515" t="s">
        <v>149</v>
      </c>
      <c r="D92" s="515" t="s">
        <v>149</v>
      </c>
      <c r="E92" s="515" t="s">
        <v>149</v>
      </c>
      <c r="F92" s="515" t="s">
        <v>149</v>
      </c>
      <c r="G92" s="515" t="s">
        <v>149</v>
      </c>
      <c r="H92" s="515" t="s">
        <v>149</v>
      </c>
      <c r="I92" s="515" t="s">
        <v>149</v>
      </c>
      <c r="J92" s="515" t="s">
        <v>149</v>
      </c>
      <c r="K92" s="515" t="s">
        <v>149</v>
      </c>
      <c r="L92" s="515" t="s">
        <v>149</v>
      </c>
      <c r="M92" s="515" t="s">
        <v>149</v>
      </c>
      <c r="N92" s="515" t="s">
        <v>149</v>
      </c>
      <c r="O92" s="515" t="s">
        <v>149</v>
      </c>
      <c r="P92" s="515" t="s">
        <v>149</v>
      </c>
      <c r="Q92" s="515" t="s">
        <v>149</v>
      </c>
      <c r="R92" s="515" t="s">
        <v>149</v>
      </c>
      <c r="S92" s="515" t="s">
        <v>149</v>
      </c>
      <c r="T92" s="515" t="s">
        <v>149</v>
      </c>
    </row>
    <row r="93" spans="1:20" ht="15.75">
      <c r="A93" s="533" t="s">
        <v>242</v>
      </c>
      <c r="B93" s="533"/>
      <c r="C93" s="514" t="s">
        <v>149</v>
      </c>
      <c r="D93" s="514" t="s">
        <v>149</v>
      </c>
      <c r="E93" s="515" t="s">
        <v>149</v>
      </c>
      <c r="F93" s="514" t="s">
        <v>149</v>
      </c>
      <c r="G93" s="514" t="s">
        <v>149</v>
      </c>
      <c r="H93" s="514" t="s">
        <v>149</v>
      </c>
      <c r="I93" s="514" t="s">
        <v>149</v>
      </c>
      <c r="J93" s="514" t="s">
        <v>149</v>
      </c>
      <c r="K93" s="514" t="s">
        <v>149</v>
      </c>
      <c r="L93" s="514" t="s">
        <v>149</v>
      </c>
      <c r="M93" s="514" t="s">
        <v>149</v>
      </c>
      <c r="N93" s="514" t="s">
        <v>149</v>
      </c>
      <c r="O93" s="514" t="s">
        <v>149</v>
      </c>
      <c r="P93" s="514" t="s">
        <v>149</v>
      </c>
      <c r="Q93" s="514" t="s">
        <v>149</v>
      </c>
      <c r="R93" s="514" t="s">
        <v>149</v>
      </c>
      <c r="S93" s="514" t="s">
        <v>149</v>
      </c>
      <c r="T93" s="515" t="s">
        <v>149</v>
      </c>
    </row>
    <row r="94" spans="1:20" ht="15.75">
      <c r="A94" s="533" t="s">
        <v>243</v>
      </c>
      <c r="B94" s="514" t="s">
        <v>149</v>
      </c>
      <c r="C94" s="514" t="s">
        <v>149</v>
      </c>
      <c r="D94" s="514" t="s">
        <v>149</v>
      </c>
      <c r="E94" s="515" t="s">
        <v>149</v>
      </c>
      <c r="F94" s="533" t="s">
        <v>149</v>
      </c>
      <c r="G94" s="514" t="s">
        <v>149</v>
      </c>
      <c r="H94" s="533" t="s">
        <v>244</v>
      </c>
      <c r="I94" s="533"/>
      <c r="J94" s="514" t="s">
        <v>149</v>
      </c>
      <c r="K94" s="514" t="s">
        <v>149</v>
      </c>
      <c r="L94" s="514" t="s">
        <v>149</v>
      </c>
      <c r="M94" s="514" t="s">
        <v>149</v>
      </c>
      <c r="N94" s="514" t="s">
        <v>149</v>
      </c>
      <c r="O94" s="514" t="s">
        <v>149</v>
      </c>
      <c r="P94" s="514" t="s">
        <v>149</v>
      </c>
      <c r="Q94" s="514" t="s">
        <v>149</v>
      </c>
      <c r="R94" s="514" t="s">
        <v>149</v>
      </c>
      <c r="S94" s="514" t="s">
        <v>149</v>
      </c>
      <c r="T94" s="515" t="s">
        <v>149</v>
      </c>
    </row>
    <row r="95" spans="1:20" ht="15.75">
      <c r="A95" s="533" t="s">
        <v>245</v>
      </c>
      <c r="B95" s="514" t="s">
        <v>149</v>
      </c>
      <c r="C95" s="514" t="s">
        <v>149</v>
      </c>
      <c r="D95" s="514" t="s">
        <v>149</v>
      </c>
      <c r="E95" s="515" t="s">
        <v>149</v>
      </c>
      <c r="F95" s="533" t="s">
        <v>149</v>
      </c>
      <c r="G95" s="514" t="s">
        <v>149</v>
      </c>
      <c r="H95" s="533" t="s">
        <v>246</v>
      </c>
      <c r="I95" s="514" t="s">
        <v>149</v>
      </c>
      <c r="J95" s="514" t="s">
        <v>149</v>
      </c>
      <c r="K95" s="514" t="s">
        <v>149</v>
      </c>
      <c r="L95" s="514" t="s">
        <v>149</v>
      </c>
      <c r="M95" s="514" t="s">
        <v>149</v>
      </c>
      <c r="N95" s="514" t="s">
        <v>149</v>
      </c>
      <c r="O95" s="514" t="s">
        <v>149</v>
      </c>
      <c r="P95" s="514" t="s">
        <v>149</v>
      </c>
      <c r="Q95" s="514" t="s">
        <v>149</v>
      </c>
      <c r="R95" s="514" t="s">
        <v>149</v>
      </c>
      <c r="S95" s="514" t="s">
        <v>149</v>
      </c>
      <c r="T95" s="515" t="s">
        <v>149</v>
      </c>
    </row>
    <row r="96" spans="1:20">
      <c r="A96" s="515" t="s">
        <v>247</v>
      </c>
      <c r="B96" s="515"/>
      <c r="C96" s="515" t="s">
        <v>149</v>
      </c>
      <c r="D96" s="515" t="s">
        <v>149</v>
      </c>
      <c r="E96" s="515" t="s">
        <v>149</v>
      </c>
      <c r="F96" s="515" t="s">
        <v>149</v>
      </c>
      <c r="G96" s="515" t="s">
        <v>149</v>
      </c>
      <c r="H96" s="515" t="s">
        <v>248</v>
      </c>
      <c r="I96" s="515" t="s">
        <v>149</v>
      </c>
      <c r="J96" s="515" t="s">
        <v>149</v>
      </c>
      <c r="K96" s="515" t="s">
        <v>149</v>
      </c>
      <c r="L96" s="515" t="s">
        <v>149</v>
      </c>
      <c r="M96" s="515" t="s">
        <v>149</v>
      </c>
      <c r="N96" s="515" t="s">
        <v>149</v>
      </c>
      <c r="O96" s="515" t="s">
        <v>149</v>
      </c>
      <c r="P96" s="515" t="s">
        <v>149</v>
      </c>
      <c r="Q96" s="515" t="s">
        <v>149</v>
      </c>
      <c r="R96" s="515" t="s">
        <v>149</v>
      </c>
      <c r="S96" s="515" t="s">
        <v>149</v>
      </c>
      <c r="T96" s="515" t="s">
        <v>149</v>
      </c>
    </row>
    <row r="97" spans="1:20">
      <c r="A97" s="534" t="s">
        <v>249</v>
      </c>
      <c r="B97" s="515" t="s">
        <v>149</v>
      </c>
      <c r="C97" s="515" t="s">
        <v>149</v>
      </c>
      <c r="D97" s="515" t="s">
        <v>149</v>
      </c>
      <c r="E97" s="515" t="s">
        <v>149</v>
      </c>
      <c r="F97" s="515" t="s">
        <v>149</v>
      </c>
      <c r="G97" s="515" t="s">
        <v>149</v>
      </c>
      <c r="H97" s="534" t="s">
        <v>250</v>
      </c>
      <c r="I97" s="535"/>
      <c r="J97" s="515" t="s">
        <v>149</v>
      </c>
      <c r="K97" s="515" t="s">
        <v>149</v>
      </c>
      <c r="L97" s="515" t="s">
        <v>149</v>
      </c>
      <c r="M97" s="515" t="s">
        <v>149</v>
      </c>
      <c r="N97" s="515" t="s">
        <v>149</v>
      </c>
      <c r="O97" s="515" t="s">
        <v>149</v>
      </c>
      <c r="P97" s="515" t="s">
        <v>149</v>
      </c>
      <c r="Q97" s="515" t="s">
        <v>149</v>
      </c>
      <c r="R97" s="515" t="s">
        <v>149</v>
      </c>
      <c r="S97" s="515" t="s">
        <v>149</v>
      </c>
      <c r="T97" s="515" t="s">
        <v>149</v>
      </c>
    </row>
    <row r="98" spans="1:20">
      <c r="A98" s="515" t="s">
        <v>149</v>
      </c>
      <c r="B98" s="515" t="s">
        <v>149</v>
      </c>
      <c r="C98" s="515" t="s">
        <v>149</v>
      </c>
      <c r="D98" s="515" t="s">
        <v>149</v>
      </c>
      <c r="E98" s="515" t="s">
        <v>149</v>
      </c>
      <c r="F98" s="515" t="s">
        <v>149</v>
      </c>
      <c r="G98" s="515" t="s">
        <v>149</v>
      </c>
      <c r="H98" s="515" t="s">
        <v>149</v>
      </c>
      <c r="I98" s="515" t="s">
        <v>149</v>
      </c>
      <c r="J98" s="515" t="s">
        <v>149</v>
      </c>
      <c r="K98" s="515" t="s">
        <v>149</v>
      </c>
      <c r="L98" s="515" t="s">
        <v>149</v>
      </c>
      <c r="M98" s="515" t="s">
        <v>149</v>
      </c>
      <c r="N98" s="515" t="s">
        <v>149</v>
      </c>
      <c r="O98" s="515" t="s">
        <v>149</v>
      </c>
      <c r="P98" s="515" t="s">
        <v>149</v>
      </c>
      <c r="Q98" s="515" t="s">
        <v>149</v>
      </c>
      <c r="R98" s="515" t="s">
        <v>149</v>
      </c>
      <c r="S98" s="515" t="s">
        <v>149</v>
      </c>
      <c r="T98" s="515" t="s">
        <v>149</v>
      </c>
    </row>
    <row r="99" spans="1:20">
      <c r="A99" s="515" t="s">
        <v>251</v>
      </c>
      <c r="B99" s="515" t="s">
        <v>149</v>
      </c>
      <c r="C99" s="515" t="s">
        <v>149</v>
      </c>
      <c r="D99" s="515" t="s">
        <v>149</v>
      </c>
      <c r="E99" s="515" t="s">
        <v>149</v>
      </c>
      <c r="F99" s="515" t="s">
        <v>149</v>
      </c>
      <c r="G99" s="515" t="s">
        <v>149</v>
      </c>
      <c r="H99" s="515" t="s">
        <v>252</v>
      </c>
      <c r="I99" s="515"/>
      <c r="J99" s="515" t="s">
        <v>149</v>
      </c>
      <c r="K99" s="515" t="s">
        <v>149</v>
      </c>
      <c r="L99" s="515" t="s">
        <v>149</v>
      </c>
      <c r="M99" s="515" t="s">
        <v>149</v>
      </c>
      <c r="N99" s="515" t="s">
        <v>149</v>
      </c>
      <c r="O99" s="515" t="s">
        <v>149</v>
      </c>
      <c r="P99" s="515" t="s">
        <v>149</v>
      </c>
      <c r="Q99" s="515" t="s">
        <v>149</v>
      </c>
      <c r="R99" s="515" t="s">
        <v>149</v>
      </c>
      <c r="S99" s="515" t="s">
        <v>149</v>
      </c>
      <c r="T99" s="515" t="s">
        <v>149</v>
      </c>
    </row>
    <row r="100" spans="1:20">
      <c r="A100" s="534" t="s">
        <v>253</v>
      </c>
      <c r="B100" s="515" t="s">
        <v>149</v>
      </c>
      <c r="C100" s="515" t="s">
        <v>149</v>
      </c>
      <c r="D100" s="515" t="s">
        <v>149</v>
      </c>
      <c r="E100" s="515" t="s">
        <v>149</v>
      </c>
      <c r="F100" s="515" t="s">
        <v>149</v>
      </c>
      <c r="G100" s="515" t="s">
        <v>149</v>
      </c>
      <c r="H100" s="534" t="s">
        <v>254</v>
      </c>
      <c r="I100" s="535"/>
      <c r="J100" s="515" t="s">
        <v>149</v>
      </c>
      <c r="K100" s="515" t="s">
        <v>149</v>
      </c>
      <c r="L100" s="515" t="s">
        <v>149</v>
      </c>
      <c r="M100" s="515" t="s">
        <v>149</v>
      </c>
      <c r="N100" s="515" t="s">
        <v>149</v>
      </c>
      <c r="O100" s="515" t="s">
        <v>149</v>
      </c>
      <c r="P100" s="515" t="s">
        <v>149</v>
      </c>
      <c r="Q100" s="515" t="s">
        <v>149</v>
      </c>
      <c r="R100" s="515" t="s">
        <v>149</v>
      </c>
      <c r="S100" s="515" t="s">
        <v>149</v>
      </c>
      <c r="T100" s="515" t="s">
        <v>149</v>
      </c>
    </row>
  </sheetData>
  <mergeCells count="138">
    <mergeCell ref="R71:R77"/>
    <mergeCell ref="S71:S77"/>
    <mergeCell ref="T71:T77"/>
    <mergeCell ref="I79:I85"/>
    <mergeCell ref="J79:J85"/>
    <mergeCell ref="K79:K85"/>
    <mergeCell ref="L79:L85"/>
    <mergeCell ref="M79:M85"/>
    <mergeCell ref="N79:N85"/>
    <mergeCell ref="O79:O85"/>
    <mergeCell ref="P79:P85"/>
    <mergeCell ref="Q79:Q85"/>
    <mergeCell ref="R79:R85"/>
    <mergeCell ref="S79:S85"/>
    <mergeCell ref="T79:T85"/>
    <mergeCell ref="I71:I77"/>
    <mergeCell ref="J71:J77"/>
    <mergeCell ref="K71:K77"/>
    <mergeCell ref="L71:L77"/>
    <mergeCell ref="M71:M77"/>
    <mergeCell ref="N71:N77"/>
    <mergeCell ref="O71:O77"/>
    <mergeCell ref="P71:P77"/>
    <mergeCell ref="Q71:Q77"/>
    <mergeCell ref="A89:F89"/>
    <mergeCell ref="G89:T89"/>
    <mergeCell ref="A90:F90"/>
    <mergeCell ref="G90:T90"/>
    <mergeCell ref="P39:P45"/>
    <mergeCell ref="Q39:Q45"/>
    <mergeCell ref="R39:R45"/>
    <mergeCell ref="S39:S45"/>
    <mergeCell ref="T39:T45"/>
    <mergeCell ref="A87:F87"/>
    <mergeCell ref="G87:T87"/>
    <mergeCell ref="I39:I45"/>
    <mergeCell ref="J39:J45"/>
    <mergeCell ref="K39:K45"/>
    <mergeCell ref="L39:L45"/>
    <mergeCell ref="M39:M45"/>
    <mergeCell ref="N39:N45"/>
    <mergeCell ref="O39:O45"/>
    <mergeCell ref="A88:F88"/>
    <mergeCell ref="G88:T88"/>
    <mergeCell ref="I47:I53"/>
    <mergeCell ref="J47:J53"/>
    <mergeCell ref="K47:K53"/>
    <mergeCell ref="L47:L53"/>
    <mergeCell ref="I23:I29"/>
    <mergeCell ref="J23:J29"/>
    <mergeCell ref="K23:K29"/>
    <mergeCell ref="L23:L29"/>
    <mergeCell ref="M23:M29"/>
    <mergeCell ref="T23:T29"/>
    <mergeCell ref="I31:I37"/>
    <mergeCell ref="J31:J37"/>
    <mergeCell ref="K31:K37"/>
    <mergeCell ref="L31:L37"/>
    <mergeCell ref="M31:M37"/>
    <mergeCell ref="N31:N37"/>
    <mergeCell ref="O31:O37"/>
    <mergeCell ref="P31:P37"/>
    <mergeCell ref="Q31:Q37"/>
    <mergeCell ref="N23:N29"/>
    <mergeCell ref="O23:O29"/>
    <mergeCell ref="P23:P29"/>
    <mergeCell ref="Q23:Q29"/>
    <mergeCell ref="R23:R29"/>
    <mergeCell ref="S23:S29"/>
    <mergeCell ref="R31:R37"/>
    <mergeCell ref="S31:S37"/>
    <mergeCell ref="T31:T37"/>
    <mergeCell ref="R7:R13"/>
    <mergeCell ref="S7:S13"/>
    <mergeCell ref="T7:T13"/>
    <mergeCell ref="I15:I21"/>
    <mergeCell ref="J15:J21"/>
    <mergeCell ref="K15:K21"/>
    <mergeCell ref="L15:L21"/>
    <mergeCell ref="M15:M21"/>
    <mergeCell ref="N15:N21"/>
    <mergeCell ref="O15:O21"/>
    <mergeCell ref="P15:P21"/>
    <mergeCell ref="Q15:Q21"/>
    <mergeCell ref="R15:R21"/>
    <mergeCell ref="S15:S21"/>
    <mergeCell ref="T15:T21"/>
    <mergeCell ref="I7:I13"/>
    <mergeCell ref="J7:J13"/>
    <mergeCell ref="K7:K13"/>
    <mergeCell ref="L7:L13"/>
    <mergeCell ref="M7:M13"/>
    <mergeCell ref="N7:N13"/>
    <mergeCell ref="O7:O13"/>
    <mergeCell ref="P7:P13"/>
    <mergeCell ref="Q7:Q13"/>
    <mergeCell ref="O4:S4"/>
    <mergeCell ref="T4:T5"/>
    <mergeCell ref="A3:H3"/>
    <mergeCell ref="A4:A5"/>
    <mergeCell ref="B4:D5"/>
    <mergeCell ref="E4:E5"/>
    <mergeCell ref="F4:G4"/>
    <mergeCell ref="I4:I5"/>
    <mergeCell ref="J4:L5"/>
    <mergeCell ref="M4:N4"/>
    <mergeCell ref="M47:M53"/>
    <mergeCell ref="N47:N53"/>
    <mergeCell ref="O47:O53"/>
    <mergeCell ref="P47:P53"/>
    <mergeCell ref="Q47:Q53"/>
    <mergeCell ref="R47:R53"/>
    <mergeCell ref="S47:S53"/>
    <mergeCell ref="T47:T53"/>
    <mergeCell ref="I55:I61"/>
    <mergeCell ref="J55:J61"/>
    <mergeCell ref="K55:K61"/>
    <mergeCell ref="L55:L61"/>
    <mergeCell ref="M55:M61"/>
    <mergeCell ref="N55:N61"/>
    <mergeCell ref="O55:O61"/>
    <mergeCell ref="P55:P61"/>
    <mergeCell ref="Q55:Q61"/>
    <mergeCell ref="R55:R61"/>
    <mergeCell ref="S55:S61"/>
    <mergeCell ref="T55:T61"/>
    <mergeCell ref="R63:R69"/>
    <mergeCell ref="S63:S69"/>
    <mergeCell ref="T63:T69"/>
    <mergeCell ref="I63:I69"/>
    <mergeCell ref="J63:J69"/>
    <mergeCell ref="K63:K69"/>
    <mergeCell ref="L63:L69"/>
    <mergeCell ref="M63:M69"/>
    <mergeCell ref="N63:N69"/>
    <mergeCell ref="O63:O69"/>
    <mergeCell ref="P63:P69"/>
    <mergeCell ref="Q63:Q69"/>
  </mergeCells>
  <hyperlinks>
    <hyperlink ref="A97" r:id="rId1" xr:uid="{4E5A9C3A-105D-4E6E-9106-12918BB018CA}"/>
    <hyperlink ref="H97" r:id="rId2" xr:uid="{EB377CAE-3A4C-49E8-A2E1-35FF247F1D95}"/>
    <hyperlink ref="A100" r:id="rId3" xr:uid="{94E7EE4E-F793-4F17-A8D8-CA186EAC068C}"/>
    <hyperlink ref="H100" r:id="rId4" xr:uid="{C141EC7A-2B3F-4673-8F66-2FDCF3082951}"/>
  </hyperlinks>
  <pageMargins left="0.7" right="0.7" top="0.75" bottom="0.75" header="0.3" footer="0.3"/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D4E60-84A3-4362-89C4-39C164175E43}">
  <dimension ref="A1:W105"/>
  <sheetViews>
    <sheetView topLeftCell="A28" workbookViewId="0">
      <selection activeCell="A52" sqref="A52:H52"/>
    </sheetView>
  </sheetViews>
  <sheetFormatPr defaultRowHeight="15"/>
  <cols>
    <col min="1" max="1" width="61.42578125" customWidth="1"/>
    <col min="9" max="9" width="21" customWidth="1"/>
    <col min="10" max="10" width="7.140625" customWidth="1"/>
    <col min="11" max="11" width="5" customWidth="1"/>
    <col min="12" max="12" width="5.140625" customWidth="1"/>
    <col min="23" max="23" width="96.85546875" customWidth="1"/>
  </cols>
  <sheetData>
    <row r="1" spans="1:23" ht="24.75">
      <c r="A1" s="529" t="s">
        <v>148</v>
      </c>
      <c r="B1" s="530" t="s">
        <v>107</v>
      </c>
      <c r="C1" s="530"/>
      <c r="D1" s="515" t="s">
        <v>149</v>
      </c>
      <c r="E1" s="515" t="s">
        <v>149</v>
      </c>
      <c r="F1" s="515" t="s">
        <v>149</v>
      </c>
      <c r="G1" s="515" t="s">
        <v>149</v>
      </c>
      <c r="H1" s="515" t="s">
        <v>149</v>
      </c>
      <c r="I1" s="515" t="s">
        <v>149</v>
      </c>
      <c r="J1" s="515" t="s">
        <v>149</v>
      </c>
      <c r="K1" s="515" t="s">
        <v>149</v>
      </c>
      <c r="L1" s="515" t="s">
        <v>149</v>
      </c>
      <c r="M1" s="515" t="s">
        <v>149</v>
      </c>
      <c r="N1" s="515" t="s">
        <v>149</v>
      </c>
      <c r="O1" s="515" t="s">
        <v>149</v>
      </c>
      <c r="P1" s="515" t="s">
        <v>149</v>
      </c>
      <c r="Q1" s="515" t="s">
        <v>149</v>
      </c>
      <c r="R1" s="515" t="s">
        <v>149</v>
      </c>
      <c r="S1" s="515" t="s">
        <v>149</v>
      </c>
      <c r="T1" s="515"/>
      <c r="U1" s="515" t="s">
        <v>149</v>
      </c>
      <c r="V1" s="515" t="s">
        <v>149</v>
      </c>
      <c r="W1" s="515" t="s">
        <v>149</v>
      </c>
    </row>
    <row r="2" spans="1:23" ht="24.75">
      <c r="A2" s="515" t="s">
        <v>149</v>
      </c>
      <c r="B2" s="529" t="s">
        <v>149</v>
      </c>
      <c r="C2" s="529" t="s">
        <v>149</v>
      </c>
      <c r="D2" s="529" t="s">
        <v>149</v>
      </c>
      <c r="E2" s="529" t="s">
        <v>149</v>
      </c>
      <c r="F2" s="515" t="s">
        <v>149</v>
      </c>
      <c r="G2" s="515" t="s">
        <v>149</v>
      </c>
      <c r="H2" s="515" t="s">
        <v>149</v>
      </c>
      <c r="I2" s="515" t="s">
        <v>149</v>
      </c>
      <c r="J2" s="515" t="s">
        <v>149</v>
      </c>
      <c r="K2" s="515" t="s">
        <v>149</v>
      </c>
      <c r="L2" s="515" t="s">
        <v>149</v>
      </c>
      <c r="M2" s="515" t="s">
        <v>149</v>
      </c>
      <c r="N2" s="515" t="s">
        <v>149</v>
      </c>
      <c r="O2" s="515" t="s">
        <v>149</v>
      </c>
      <c r="P2" s="515" t="s">
        <v>149</v>
      </c>
      <c r="Q2" s="515" t="s">
        <v>149</v>
      </c>
      <c r="R2" s="515" t="s">
        <v>149</v>
      </c>
      <c r="S2" s="515" t="s">
        <v>149</v>
      </c>
      <c r="T2" s="515"/>
      <c r="U2" s="515" t="s">
        <v>149</v>
      </c>
      <c r="V2" s="515" t="s">
        <v>149</v>
      </c>
      <c r="W2" s="515" t="s">
        <v>149</v>
      </c>
    </row>
    <row r="3" spans="1:23" ht="15.75">
      <c r="A3" s="571" t="s">
        <v>301</v>
      </c>
      <c r="B3" s="572"/>
      <c r="C3" s="572"/>
      <c r="D3" s="572"/>
      <c r="E3" s="572"/>
      <c r="F3" s="572"/>
      <c r="G3" s="574" t="s">
        <v>149</v>
      </c>
      <c r="H3" s="531" t="s">
        <v>149</v>
      </c>
      <c r="I3" s="531" t="s">
        <v>149</v>
      </c>
      <c r="J3" s="531" t="s">
        <v>149</v>
      </c>
      <c r="K3" s="531" t="s">
        <v>149</v>
      </c>
      <c r="L3" s="531" t="s">
        <v>149</v>
      </c>
      <c r="M3" s="531" t="s">
        <v>149</v>
      </c>
      <c r="N3" s="531" t="s">
        <v>149</v>
      </c>
      <c r="O3" s="531"/>
      <c r="P3" s="531"/>
      <c r="Q3" s="531"/>
      <c r="R3" s="531"/>
      <c r="S3" s="531"/>
      <c r="T3" s="531"/>
      <c r="U3" s="531"/>
      <c r="V3" s="531"/>
      <c r="W3" s="532" t="s">
        <v>149</v>
      </c>
    </row>
    <row r="4" spans="1:23" ht="15" customHeight="1">
      <c r="A4" s="1005" t="s">
        <v>151</v>
      </c>
      <c r="B4" s="1006" t="s">
        <v>152</v>
      </c>
      <c r="C4" s="1007"/>
      <c r="D4" s="1008"/>
      <c r="E4" s="1012" t="s">
        <v>153</v>
      </c>
      <c r="F4" s="1013" t="s">
        <v>153</v>
      </c>
      <c r="G4" s="1014"/>
      <c r="H4" s="599" t="s">
        <v>154</v>
      </c>
      <c r="I4" s="1015" t="s">
        <v>257</v>
      </c>
      <c r="J4" s="1017" t="s">
        <v>152</v>
      </c>
      <c r="K4" s="1007"/>
      <c r="L4" s="1008"/>
      <c r="M4" s="1013" t="s">
        <v>154</v>
      </c>
      <c r="N4" s="1014"/>
      <c r="O4" s="1001" t="s">
        <v>156</v>
      </c>
      <c r="P4" s="1001"/>
      <c r="Q4" s="1001"/>
      <c r="R4" s="1001"/>
      <c r="S4" s="1001"/>
      <c r="T4" s="1001"/>
      <c r="U4" s="1001"/>
      <c r="V4" s="1002"/>
      <c r="W4" s="1062" t="s">
        <v>157</v>
      </c>
    </row>
    <row r="5" spans="1:23" ht="27">
      <c r="A5" s="1005"/>
      <c r="B5" s="1009"/>
      <c r="C5" s="1010"/>
      <c r="D5" s="1011"/>
      <c r="E5" s="1012"/>
      <c r="F5" s="596" t="s">
        <v>158</v>
      </c>
      <c r="G5" s="596" t="s">
        <v>159</v>
      </c>
      <c r="H5" s="596" t="s">
        <v>158</v>
      </c>
      <c r="I5" s="1016"/>
      <c r="J5" s="1018"/>
      <c r="K5" s="1019"/>
      <c r="L5" s="1020"/>
      <c r="M5" s="597" t="s">
        <v>158</v>
      </c>
      <c r="N5" s="597" t="s">
        <v>159</v>
      </c>
      <c r="O5" s="598" t="s">
        <v>302</v>
      </c>
      <c r="P5" s="598" t="s">
        <v>303</v>
      </c>
      <c r="Q5" s="600" t="s">
        <v>304</v>
      </c>
      <c r="R5" s="602" t="s">
        <v>166</v>
      </c>
      <c r="S5" s="603" t="s">
        <v>305</v>
      </c>
      <c r="T5" s="602" t="s">
        <v>306</v>
      </c>
      <c r="U5" s="601" t="s">
        <v>307</v>
      </c>
      <c r="V5" s="743" t="s">
        <v>260</v>
      </c>
      <c r="W5" s="1063"/>
    </row>
    <row r="6" spans="1:23">
      <c r="A6" s="556"/>
      <c r="B6" s="94"/>
      <c r="C6" s="557" t="s">
        <v>149</v>
      </c>
      <c r="D6" s="557" t="s">
        <v>149</v>
      </c>
      <c r="E6" s="542" t="s">
        <v>149</v>
      </c>
      <c r="F6" s="542"/>
      <c r="G6" s="542"/>
      <c r="H6" s="542"/>
      <c r="I6" s="578"/>
      <c r="J6" s="578"/>
      <c r="K6" s="578"/>
      <c r="L6" s="578"/>
      <c r="M6" s="578"/>
      <c r="N6" s="578"/>
      <c r="O6" s="578"/>
      <c r="P6" s="578"/>
      <c r="Q6" s="578"/>
      <c r="R6" s="594" t="s">
        <v>149</v>
      </c>
      <c r="S6" s="594" t="s">
        <v>149</v>
      </c>
      <c r="T6" s="744"/>
      <c r="U6" s="772"/>
      <c r="V6" s="578"/>
      <c r="W6" s="578"/>
    </row>
    <row r="7" spans="1:23">
      <c r="A7" s="447" t="s">
        <v>167</v>
      </c>
      <c r="B7" s="282" t="s">
        <v>168</v>
      </c>
      <c r="C7" s="282">
        <v>439</v>
      </c>
      <c r="D7" s="584" t="s">
        <v>169</v>
      </c>
      <c r="E7" s="741" t="s">
        <v>170</v>
      </c>
      <c r="F7" s="70">
        <v>45557</v>
      </c>
      <c r="G7" s="71">
        <f>F7+1</f>
        <v>45558</v>
      </c>
      <c r="H7" s="72">
        <f>F7+4</f>
        <v>45561</v>
      </c>
      <c r="I7" s="875" t="s">
        <v>308</v>
      </c>
      <c r="J7" s="878" t="s">
        <v>309</v>
      </c>
      <c r="K7" s="866">
        <v>437</v>
      </c>
      <c r="L7" s="1049" t="s">
        <v>173</v>
      </c>
      <c r="M7" s="1052">
        <v>45567</v>
      </c>
      <c r="N7" s="1030">
        <f>SUM(M7+1)</f>
        <v>45568</v>
      </c>
      <c r="O7" s="1030">
        <f>SUM(N7+39)</f>
        <v>45607</v>
      </c>
      <c r="P7" s="1030">
        <f>SUM(O7+2)</f>
        <v>45609</v>
      </c>
      <c r="Q7" s="1033">
        <f>SUM(P7+3)</f>
        <v>45612</v>
      </c>
      <c r="R7" s="1034">
        <f>SUM(Q7-11)</f>
        <v>45601</v>
      </c>
      <c r="S7" s="1037" t="s">
        <v>149</v>
      </c>
      <c r="T7" s="1043">
        <f>SUM(P7+ 9)</f>
        <v>45618</v>
      </c>
      <c r="U7" s="1064">
        <f>SUM(Q7-2)</f>
        <v>45610</v>
      </c>
      <c r="V7" s="1043">
        <f>SUM(U7 + 11)</f>
        <v>45621</v>
      </c>
      <c r="W7" s="713" t="s">
        <v>310</v>
      </c>
    </row>
    <row r="8" spans="1:23" ht="15.75">
      <c r="A8" s="448" t="s">
        <v>175</v>
      </c>
      <c r="B8" s="282" t="s">
        <v>168</v>
      </c>
      <c r="C8" s="282">
        <v>439</v>
      </c>
      <c r="D8" s="584" t="s">
        <v>169</v>
      </c>
      <c r="E8" s="742" t="s">
        <v>176</v>
      </c>
      <c r="F8" s="78">
        <v>45560</v>
      </c>
      <c r="G8" s="79">
        <f t="shared" ref="G8" si="0">F8+1</f>
        <v>45561</v>
      </c>
      <c r="H8" s="80">
        <f>F8+1</f>
        <v>45561</v>
      </c>
      <c r="I8" s="876"/>
      <c r="J8" s="879"/>
      <c r="K8" s="867"/>
      <c r="L8" s="1050"/>
      <c r="M8" s="1031"/>
      <c r="N8" s="1031"/>
      <c r="O8" s="1031"/>
      <c r="P8" s="1031"/>
      <c r="Q8" s="879"/>
      <c r="R8" s="1035"/>
      <c r="S8" s="1038"/>
      <c r="T8" s="1044"/>
      <c r="U8" s="1065"/>
      <c r="V8" s="1044"/>
      <c r="W8" s="856" t="s">
        <v>311</v>
      </c>
    </row>
    <row r="9" spans="1:23">
      <c r="A9" s="808" t="s">
        <v>177</v>
      </c>
      <c r="B9" s="722" t="s">
        <v>178</v>
      </c>
      <c r="C9" s="722">
        <v>436</v>
      </c>
      <c r="D9" s="809" t="s">
        <v>179</v>
      </c>
      <c r="E9" s="807" t="s">
        <v>180</v>
      </c>
      <c r="F9" s="804">
        <v>45557</v>
      </c>
      <c r="G9" s="805">
        <f>F9+1</f>
        <v>45558</v>
      </c>
      <c r="H9" s="806">
        <f>F9+4</f>
        <v>45561</v>
      </c>
      <c r="I9" s="876"/>
      <c r="J9" s="879"/>
      <c r="K9" s="867"/>
      <c r="L9" s="1050"/>
      <c r="M9" s="1031"/>
      <c r="N9" s="1031"/>
      <c r="O9" s="1031"/>
      <c r="P9" s="1031"/>
      <c r="Q9" s="879"/>
      <c r="R9" s="1035"/>
      <c r="S9" s="1038"/>
      <c r="T9" s="1044"/>
      <c r="U9" s="1065"/>
      <c r="V9" s="1044"/>
      <c r="W9" s="715"/>
    </row>
    <row r="10" spans="1:23">
      <c r="A10" s="810" t="s">
        <v>181</v>
      </c>
      <c r="B10" s="722" t="s">
        <v>182</v>
      </c>
      <c r="C10" s="722">
        <v>437</v>
      </c>
      <c r="D10" s="809" t="s">
        <v>179</v>
      </c>
      <c r="E10" s="807" t="s">
        <v>180</v>
      </c>
      <c r="F10" s="804">
        <v>45558</v>
      </c>
      <c r="G10" s="805">
        <f>F10+1</f>
        <v>45559</v>
      </c>
      <c r="H10" s="806">
        <f>F10+2</f>
        <v>45560</v>
      </c>
      <c r="I10" s="876"/>
      <c r="J10" s="879"/>
      <c r="K10" s="867"/>
      <c r="L10" s="1050"/>
      <c r="M10" s="1031"/>
      <c r="N10" s="1031"/>
      <c r="O10" s="1031"/>
      <c r="P10" s="1031"/>
      <c r="Q10" s="879"/>
      <c r="R10" s="1035"/>
      <c r="S10" s="1038"/>
      <c r="T10" s="1044"/>
      <c r="U10" s="1065"/>
      <c r="V10" s="1044"/>
      <c r="W10" s="664" t="s">
        <v>263</v>
      </c>
    </row>
    <row r="11" spans="1:23" ht="15.75">
      <c r="A11" s="449" t="s">
        <v>183</v>
      </c>
      <c r="B11" s="439" t="s">
        <v>184</v>
      </c>
      <c r="C11" s="439">
        <v>439</v>
      </c>
      <c r="D11" s="588" t="s">
        <v>169</v>
      </c>
      <c r="E11" s="554" t="s">
        <v>180</v>
      </c>
      <c r="F11" s="89">
        <v>45562</v>
      </c>
      <c r="G11" s="90">
        <f>F11+1</f>
        <v>45563</v>
      </c>
      <c r="H11" s="89">
        <f>F11+2</f>
        <v>45564</v>
      </c>
      <c r="I11" s="876"/>
      <c r="J11" s="879"/>
      <c r="K11" s="867"/>
      <c r="L11" s="1050"/>
      <c r="M11" s="1031"/>
      <c r="N11" s="1031"/>
      <c r="O11" s="1031"/>
      <c r="P11" s="1031"/>
      <c r="Q11" s="879"/>
      <c r="R11" s="1035"/>
      <c r="S11" s="1038"/>
      <c r="T11" s="1044"/>
      <c r="U11" s="1065"/>
      <c r="V11" s="1044"/>
      <c r="W11" s="856"/>
    </row>
    <row r="12" spans="1:23">
      <c r="A12" s="450" t="s">
        <v>185</v>
      </c>
      <c r="B12" s="440" t="s">
        <v>186</v>
      </c>
      <c r="C12" s="440">
        <v>439</v>
      </c>
      <c r="D12" s="590" t="s">
        <v>169</v>
      </c>
      <c r="E12" s="564" t="s">
        <v>187</v>
      </c>
      <c r="F12" s="96">
        <v>45558</v>
      </c>
      <c r="G12" s="97">
        <f>F12</f>
        <v>45558</v>
      </c>
      <c r="H12" s="98">
        <f>F12+1</f>
        <v>45559</v>
      </c>
      <c r="I12" s="876"/>
      <c r="J12" s="879"/>
      <c r="K12" s="867"/>
      <c r="L12" s="1050"/>
      <c r="M12" s="1031"/>
      <c r="N12" s="1031"/>
      <c r="O12" s="1031"/>
      <c r="P12" s="1031"/>
      <c r="Q12" s="879"/>
      <c r="R12" s="1035"/>
      <c r="S12" s="1038"/>
      <c r="T12" s="1044"/>
      <c r="U12" s="1065"/>
      <c r="V12" s="1044"/>
      <c r="W12" s="715"/>
    </row>
    <row r="13" spans="1:23">
      <c r="A13" s="451" t="s">
        <v>177</v>
      </c>
      <c r="B13" s="440" t="s">
        <v>178</v>
      </c>
      <c r="C13" s="440">
        <v>436</v>
      </c>
      <c r="D13" s="590" t="s">
        <v>179</v>
      </c>
      <c r="E13" s="565" t="s">
        <v>187</v>
      </c>
      <c r="F13" s="102">
        <v>45560</v>
      </c>
      <c r="G13" s="103">
        <f t="shared" ref="G13" si="1">F13+1</f>
        <v>45561</v>
      </c>
      <c r="H13" s="281">
        <f>F13+1</f>
        <v>45561</v>
      </c>
      <c r="I13" s="877"/>
      <c r="J13" s="880"/>
      <c r="K13" s="868"/>
      <c r="L13" s="1051"/>
      <c r="M13" s="1032"/>
      <c r="N13" s="1032"/>
      <c r="O13" s="1032"/>
      <c r="P13" s="1032"/>
      <c r="Q13" s="880"/>
      <c r="R13" s="1036"/>
      <c r="S13" s="1039"/>
      <c r="T13" s="1045"/>
      <c r="U13" s="1066"/>
      <c r="V13" s="1045"/>
      <c r="W13" s="716"/>
    </row>
    <row r="14" spans="1:23">
      <c r="A14" s="104"/>
      <c r="B14" s="557" t="s">
        <v>149</v>
      </c>
      <c r="C14" s="94"/>
      <c r="D14" s="94"/>
      <c r="E14" s="542" t="s">
        <v>149</v>
      </c>
      <c r="F14" s="542"/>
      <c r="G14" s="542"/>
      <c r="H14" s="542"/>
      <c r="I14" s="578"/>
      <c r="J14" s="578"/>
      <c r="K14" s="578"/>
      <c r="L14" s="578"/>
      <c r="M14" s="578"/>
      <c r="N14" s="578"/>
      <c r="O14" s="578"/>
      <c r="P14" s="578"/>
      <c r="Q14" s="578"/>
      <c r="R14" s="594" t="s">
        <v>149</v>
      </c>
      <c r="S14" s="594" t="s">
        <v>149</v>
      </c>
      <c r="T14" s="744"/>
      <c r="U14" s="578"/>
      <c r="V14" s="578"/>
      <c r="W14" s="578"/>
    </row>
    <row r="15" spans="1:23">
      <c r="A15" s="74" t="s">
        <v>188</v>
      </c>
      <c r="B15" s="583" t="s">
        <v>168</v>
      </c>
      <c r="C15" s="282">
        <f>C7+1</f>
        <v>440</v>
      </c>
      <c r="D15" s="282" t="s">
        <v>169</v>
      </c>
      <c r="E15" s="562" t="s">
        <v>170</v>
      </c>
      <c r="F15" s="70">
        <f>F7+7</f>
        <v>45564</v>
      </c>
      <c r="G15" s="71">
        <f>F15+1</f>
        <v>45565</v>
      </c>
      <c r="H15" s="72">
        <f>F15+4</f>
        <v>45568</v>
      </c>
      <c r="I15" s="875" t="s">
        <v>312</v>
      </c>
      <c r="J15" s="878" t="s">
        <v>309</v>
      </c>
      <c r="K15" s="866">
        <v>438</v>
      </c>
      <c r="L15" s="1049" t="s">
        <v>173</v>
      </c>
      <c r="M15" s="1052">
        <f>SUM(M7+7)</f>
        <v>45574</v>
      </c>
      <c r="N15" s="1030">
        <f>SUM(M15+1)</f>
        <v>45575</v>
      </c>
      <c r="O15" s="1030">
        <f>SUM(N15+39)</f>
        <v>45614</v>
      </c>
      <c r="P15" s="1030">
        <f>SUM(O15+2)</f>
        <v>45616</v>
      </c>
      <c r="Q15" s="1033">
        <f>SUM(P15+3)</f>
        <v>45619</v>
      </c>
      <c r="R15" s="1034">
        <f>SUM(Q15-11)</f>
        <v>45608</v>
      </c>
      <c r="S15" s="1037" t="s">
        <v>149</v>
      </c>
      <c r="T15" s="1043">
        <f>SUM(P15 - 11)</f>
        <v>45605</v>
      </c>
      <c r="U15" s="1040">
        <f>SUM(Q15-36)</f>
        <v>45583</v>
      </c>
      <c r="V15" s="1043">
        <f>SUM(U15+25)</f>
        <v>45608</v>
      </c>
      <c r="W15" s="713" t="s">
        <v>310</v>
      </c>
    </row>
    <row r="16" spans="1:23" ht="15.75">
      <c r="A16" s="331" t="s">
        <v>188</v>
      </c>
      <c r="B16" s="728" t="s">
        <v>168</v>
      </c>
      <c r="C16" s="282">
        <f>C8+1</f>
        <v>440</v>
      </c>
      <c r="D16" s="282" t="s">
        <v>169</v>
      </c>
      <c r="E16" s="563" t="s">
        <v>176</v>
      </c>
      <c r="F16" s="78">
        <f>F8+7</f>
        <v>45567</v>
      </c>
      <c r="G16" s="79">
        <f t="shared" ref="G16" si="2">F16+1</f>
        <v>45568</v>
      </c>
      <c r="H16" s="80">
        <f>F16+1</f>
        <v>45568</v>
      </c>
      <c r="I16" s="876"/>
      <c r="J16" s="879"/>
      <c r="K16" s="867"/>
      <c r="L16" s="1050"/>
      <c r="M16" s="1031"/>
      <c r="N16" s="1031"/>
      <c r="O16" s="1031"/>
      <c r="P16" s="1031"/>
      <c r="Q16" s="879"/>
      <c r="R16" s="1035"/>
      <c r="S16" s="1038"/>
      <c r="T16" s="1044"/>
      <c r="U16" s="1041"/>
      <c r="V16" s="1044"/>
      <c r="W16" s="856" t="s">
        <v>311</v>
      </c>
    </row>
    <row r="17" spans="1:23">
      <c r="A17" s="84" t="s">
        <v>190</v>
      </c>
      <c r="B17" s="587" t="s">
        <v>178</v>
      </c>
      <c r="C17" s="439">
        <f>C9+1</f>
        <v>437</v>
      </c>
      <c r="D17" s="439" t="s">
        <v>179</v>
      </c>
      <c r="E17" s="554" t="s">
        <v>180</v>
      </c>
      <c r="F17" s="89">
        <f>F9+7</f>
        <v>45564</v>
      </c>
      <c r="G17" s="90">
        <f>F17+1</f>
        <v>45565</v>
      </c>
      <c r="H17" s="91">
        <f>F17+4</f>
        <v>45568</v>
      </c>
      <c r="I17" s="876"/>
      <c r="J17" s="879"/>
      <c r="K17" s="867"/>
      <c r="L17" s="1050"/>
      <c r="M17" s="1031"/>
      <c r="N17" s="1031"/>
      <c r="O17" s="1031"/>
      <c r="P17" s="1031"/>
      <c r="Q17" s="879"/>
      <c r="R17" s="1035"/>
      <c r="S17" s="1038"/>
      <c r="T17" s="1044"/>
      <c r="U17" s="1041"/>
      <c r="V17" s="1044"/>
      <c r="W17" s="715"/>
    </row>
    <row r="18" spans="1:23">
      <c r="A18" s="778" t="s">
        <v>191</v>
      </c>
      <c r="B18" s="724" t="s">
        <v>182</v>
      </c>
      <c r="C18" s="722">
        <f>C10+1</f>
        <v>438</v>
      </c>
      <c r="D18" s="722" t="s">
        <v>179</v>
      </c>
      <c r="E18" s="807" t="s">
        <v>180</v>
      </c>
      <c r="F18" s="804">
        <f>F10+7</f>
        <v>45565</v>
      </c>
      <c r="G18" s="805">
        <f>F18+1</f>
        <v>45566</v>
      </c>
      <c r="H18" s="806">
        <f>F18+2</f>
        <v>45567</v>
      </c>
      <c r="I18" s="876"/>
      <c r="J18" s="879"/>
      <c r="K18" s="867"/>
      <c r="L18" s="1050"/>
      <c r="M18" s="1031"/>
      <c r="N18" s="1031"/>
      <c r="O18" s="1031"/>
      <c r="P18" s="1031"/>
      <c r="Q18" s="879"/>
      <c r="R18" s="1035"/>
      <c r="S18" s="1038"/>
      <c r="T18" s="1044"/>
      <c r="U18" s="1041"/>
      <c r="V18" s="1044"/>
      <c r="W18" s="664" t="s">
        <v>263</v>
      </c>
    </row>
    <row r="19" spans="1:23" ht="15.75">
      <c r="A19" s="84" t="s">
        <v>192</v>
      </c>
      <c r="B19" s="587" t="s">
        <v>184</v>
      </c>
      <c r="C19" s="439">
        <f>C11+1</f>
        <v>440</v>
      </c>
      <c r="D19" s="439" t="s">
        <v>169</v>
      </c>
      <c r="E19" s="554" t="s">
        <v>180</v>
      </c>
      <c r="F19" s="89">
        <f>F11+7</f>
        <v>45569</v>
      </c>
      <c r="G19" s="90">
        <f>F19+1</f>
        <v>45570</v>
      </c>
      <c r="H19" s="89">
        <f>F19+2</f>
        <v>45571</v>
      </c>
      <c r="I19" s="876"/>
      <c r="J19" s="879"/>
      <c r="K19" s="867"/>
      <c r="L19" s="1050"/>
      <c r="M19" s="1031"/>
      <c r="N19" s="1031"/>
      <c r="O19" s="1031"/>
      <c r="P19" s="1031"/>
      <c r="Q19" s="879"/>
      <c r="R19" s="1035"/>
      <c r="S19" s="1038"/>
      <c r="T19" s="1044"/>
      <c r="U19" s="1041"/>
      <c r="V19" s="1044"/>
      <c r="W19" s="856"/>
    </row>
    <row r="20" spans="1:23">
      <c r="A20" s="104" t="s">
        <v>193</v>
      </c>
      <c r="B20" s="589" t="s">
        <v>186</v>
      </c>
      <c r="C20" s="440">
        <f>C12+1</f>
        <v>440</v>
      </c>
      <c r="D20" s="440" t="s">
        <v>169</v>
      </c>
      <c r="E20" s="564" t="s">
        <v>187</v>
      </c>
      <c r="F20" s="96">
        <f>SUM(F12+7)</f>
        <v>45565</v>
      </c>
      <c r="G20" s="97">
        <f>F20</f>
        <v>45565</v>
      </c>
      <c r="H20" s="98">
        <f>F20+1</f>
        <v>45566</v>
      </c>
      <c r="I20" s="876"/>
      <c r="J20" s="879"/>
      <c r="K20" s="867"/>
      <c r="L20" s="1050"/>
      <c r="M20" s="1031"/>
      <c r="N20" s="1031"/>
      <c r="O20" s="1031"/>
      <c r="P20" s="1031"/>
      <c r="Q20" s="879"/>
      <c r="R20" s="1035"/>
      <c r="S20" s="1038"/>
      <c r="T20" s="1044"/>
      <c r="U20" s="1041"/>
      <c r="V20" s="1044"/>
      <c r="W20" s="715"/>
    </row>
    <row r="21" spans="1:23">
      <c r="A21" s="762" t="s">
        <v>190</v>
      </c>
      <c r="B21" s="604" t="s">
        <v>178</v>
      </c>
      <c r="C21" s="393">
        <f>C13+1</f>
        <v>437</v>
      </c>
      <c r="D21" s="393" t="s">
        <v>179</v>
      </c>
      <c r="E21" s="769" t="s">
        <v>187</v>
      </c>
      <c r="F21" s="480">
        <f>SUM(F13+4)</f>
        <v>45564</v>
      </c>
      <c r="G21" s="481">
        <f t="shared" ref="G21" si="3">F21+1</f>
        <v>45565</v>
      </c>
      <c r="H21" s="639">
        <f>F21+1</f>
        <v>45565</v>
      </c>
      <c r="I21" s="877"/>
      <c r="J21" s="880"/>
      <c r="K21" s="868"/>
      <c r="L21" s="1051"/>
      <c r="M21" s="1032"/>
      <c r="N21" s="1032"/>
      <c r="O21" s="1032"/>
      <c r="P21" s="1032"/>
      <c r="Q21" s="880"/>
      <c r="R21" s="1036"/>
      <c r="S21" s="1039"/>
      <c r="T21" s="1045"/>
      <c r="U21" s="1042"/>
      <c r="V21" s="1045"/>
      <c r="W21" s="716"/>
    </row>
    <row r="22" spans="1:23">
      <c r="A22" s="556"/>
      <c r="B22" s="94"/>
      <c r="C22" s="94"/>
      <c r="D22" s="94"/>
      <c r="E22" s="557" t="s">
        <v>149</v>
      </c>
      <c r="F22" s="557"/>
      <c r="G22" s="557"/>
      <c r="H22" s="557"/>
      <c r="I22" s="578"/>
      <c r="J22" s="578"/>
      <c r="K22" s="578"/>
      <c r="L22" s="578"/>
      <c r="M22" s="578"/>
      <c r="N22" s="578"/>
      <c r="O22" s="578"/>
      <c r="P22" s="578"/>
      <c r="Q22" s="578"/>
      <c r="R22" s="594" t="s">
        <v>149</v>
      </c>
      <c r="S22" s="594" t="s">
        <v>149</v>
      </c>
      <c r="T22" s="744"/>
      <c r="U22" s="578"/>
      <c r="V22" s="578"/>
      <c r="W22" s="578"/>
    </row>
    <row r="23" spans="1:23">
      <c r="A23" s="812" t="s">
        <v>194</v>
      </c>
      <c r="B23" s="393" t="s">
        <v>168</v>
      </c>
      <c r="C23" s="393">
        <f>C15+1</f>
        <v>441</v>
      </c>
      <c r="D23" s="393" t="s">
        <v>169</v>
      </c>
      <c r="E23" s="767" t="s">
        <v>170</v>
      </c>
      <c r="F23" s="398">
        <f>F15+7</f>
        <v>45571</v>
      </c>
      <c r="G23" s="397">
        <f>F23+1</f>
        <v>45572</v>
      </c>
      <c r="H23" s="401">
        <f>F23+4</f>
        <v>45575</v>
      </c>
      <c r="I23" s="875" t="s">
        <v>313</v>
      </c>
      <c r="J23" s="878" t="s">
        <v>309</v>
      </c>
      <c r="K23" s="866">
        <v>439</v>
      </c>
      <c r="L23" s="1049" t="s">
        <v>173</v>
      </c>
      <c r="M23" s="1052">
        <f>SUM(M15+7)</f>
        <v>45581</v>
      </c>
      <c r="N23" s="1030">
        <f>SUM(M23+1)</f>
        <v>45582</v>
      </c>
      <c r="O23" s="1030">
        <f>SUM(N23+39)</f>
        <v>45621</v>
      </c>
      <c r="P23" s="1030">
        <f>SUM(O23+2)</f>
        <v>45623</v>
      </c>
      <c r="Q23" s="1033">
        <f>SUM(P23+3)</f>
        <v>45626</v>
      </c>
      <c r="R23" s="1034">
        <f>SUM(Q23-11)</f>
        <v>45615</v>
      </c>
      <c r="S23" s="1037" t="s">
        <v>149</v>
      </c>
      <c r="T23" s="1043">
        <f>SUM(P23 - 11)</f>
        <v>45612</v>
      </c>
      <c r="U23" s="1040">
        <f>SUM(Q23-36)</f>
        <v>45590</v>
      </c>
      <c r="V23" s="1043">
        <f>SUM(U23+25)</f>
        <v>45615</v>
      </c>
      <c r="W23" s="713" t="s">
        <v>310</v>
      </c>
    </row>
    <row r="24" spans="1:23" ht="15.75">
      <c r="A24" s="448" t="s">
        <v>194</v>
      </c>
      <c r="B24" s="282" t="s">
        <v>168</v>
      </c>
      <c r="C24" s="282">
        <f>C16+1</f>
        <v>441</v>
      </c>
      <c r="D24" s="282" t="s">
        <v>169</v>
      </c>
      <c r="E24" s="563" t="s">
        <v>176</v>
      </c>
      <c r="F24" s="78">
        <f>F16+7</f>
        <v>45574</v>
      </c>
      <c r="G24" s="79">
        <f t="shared" ref="G24" si="4">F24+1</f>
        <v>45575</v>
      </c>
      <c r="H24" s="80">
        <f>F24+1</f>
        <v>45575</v>
      </c>
      <c r="I24" s="876"/>
      <c r="J24" s="879"/>
      <c r="K24" s="867"/>
      <c r="L24" s="1050"/>
      <c r="M24" s="1031"/>
      <c r="N24" s="1031"/>
      <c r="O24" s="1031"/>
      <c r="P24" s="1031"/>
      <c r="Q24" s="879"/>
      <c r="R24" s="1035"/>
      <c r="S24" s="1038"/>
      <c r="T24" s="1044"/>
      <c r="U24" s="1041"/>
      <c r="V24" s="1044"/>
      <c r="W24" s="856" t="s">
        <v>314</v>
      </c>
    </row>
    <row r="25" spans="1:23">
      <c r="A25" s="449" t="s">
        <v>196</v>
      </c>
      <c r="B25" s="722" t="s">
        <v>178</v>
      </c>
      <c r="C25" s="722">
        <f>C17+1</f>
        <v>438</v>
      </c>
      <c r="D25" s="722" t="s">
        <v>179</v>
      </c>
      <c r="E25" s="807" t="s">
        <v>180</v>
      </c>
      <c r="F25" s="804">
        <f>F17+7</f>
        <v>45571</v>
      </c>
      <c r="G25" s="805">
        <f>F25+1</f>
        <v>45572</v>
      </c>
      <c r="H25" s="806">
        <f>F25+4</f>
        <v>45575</v>
      </c>
      <c r="I25" s="876"/>
      <c r="J25" s="879"/>
      <c r="K25" s="867"/>
      <c r="L25" s="1050"/>
      <c r="M25" s="1031"/>
      <c r="N25" s="1031"/>
      <c r="O25" s="1031"/>
      <c r="P25" s="1031"/>
      <c r="Q25" s="879"/>
      <c r="R25" s="1035"/>
      <c r="S25" s="1038"/>
      <c r="T25" s="1044"/>
      <c r="U25" s="1041"/>
      <c r="V25" s="1044"/>
      <c r="W25" s="715"/>
    </row>
    <row r="26" spans="1:23">
      <c r="A26" s="494" t="s">
        <v>197</v>
      </c>
      <c r="B26" s="393" t="s">
        <v>182</v>
      </c>
      <c r="C26" s="393">
        <f>C18+1</f>
        <v>439</v>
      </c>
      <c r="D26" s="393" t="s">
        <v>179</v>
      </c>
      <c r="E26" s="807" t="s">
        <v>180</v>
      </c>
      <c r="F26" s="334">
        <f>F18+7</f>
        <v>45572</v>
      </c>
      <c r="G26" s="335">
        <f>F26+1</f>
        <v>45573</v>
      </c>
      <c r="H26" s="336">
        <f>F26+2</f>
        <v>45574</v>
      </c>
      <c r="I26" s="876"/>
      <c r="J26" s="879"/>
      <c r="K26" s="867"/>
      <c r="L26" s="1050"/>
      <c r="M26" s="1031"/>
      <c r="N26" s="1031"/>
      <c r="O26" s="1031"/>
      <c r="P26" s="1031"/>
      <c r="Q26" s="879"/>
      <c r="R26" s="1035"/>
      <c r="S26" s="1038"/>
      <c r="T26" s="1044"/>
      <c r="U26" s="1041"/>
      <c r="V26" s="1044"/>
      <c r="W26" s="664" t="s">
        <v>263</v>
      </c>
    </row>
    <row r="27" spans="1:23" ht="15.75">
      <c r="A27" s="449" t="s">
        <v>198</v>
      </c>
      <c r="B27" s="722" t="s">
        <v>184</v>
      </c>
      <c r="C27" s="722">
        <f>C19+1</f>
        <v>441</v>
      </c>
      <c r="D27" s="722" t="s">
        <v>169</v>
      </c>
      <c r="E27" s="807" t="s">
        <v>180</v>
      </c>
      <c r="F27" s="804">
        <f>F19+7</f>
        <v>45576</v>
      </c>
      <c r="G27" s="805">
        <f>F27+1</f>
        <v>45577</v>
      </c>
      <c r="H27" s="804">
        <f>F27+2</f>
        <v>45578</v>
      </c>
      <c r="I27" s="876"/>
      <c r="J27" s="879"/>
      <c r="K27" s="867"/>
      <c r="L27" s="1050"/>
      <c r="M27" s="1031"/>
      <c r="N27" s="1031"/>
      <c r="O27" s="1031"/>
      <c r="P27" s="1031"/>
      <c r="Q27" s="879"/>
      <c r="R27" s="1035"/>
      <c r="S27" s="1038"/>
      <c r="T27" s="1044"/>
      <c r="U27" s="1041"/>
      <c r="V27" s="1044"/>
      <c r="W27" s="856"/>
    </row>
    <row r="28" spans="1:23">
      <c r="A28" s="450" t="s">
        <v>199</v>
      </c>
      <c r="B28" s="440" t="s">
        <v>186</v>
      </c>
      <c r="C28" s="440">
        <f>C20+1</f>
        <v>441</v>
      </c>
      <c r="D28" s="440" t="s">
        <v>169</v>
      </c>
      <c r="E28" s="564" t="s">
        <v>187</v>
      </c>
      <c r="F28" s="96">
        <f>SUM(F20+7)</f>
        <v>45572</v>
      </c>
      <c r="G28" s="97">
        <f>F28</f>
        <v>45572</v>
      </c>
      <c r="H28" s="98">
        <f>F28+1</f>
        <v>45573</v>
      </c>
      <c r="I28" s="876"/>
      <c r="J28" s="879"/>
      <c r="K28" s="867"/>
      <c r="L28" s="1050"/>
      <c r="M28" s="1031"/>
      <c r="N28" s="1031"/>
      <c r="O28" s="1031"/>
      <c r="P28" s="1031"/>
      <c r="Q28" s="879"/>
      <c r="R28" s="1035"/>
      <c r="S28" s="1038"/>
      <c r="T28" s="1044"/>
      <c r="U28" s="1041"/>
      <c r="V28" s="1044"/>
      <c r="W28" s="715"/>
    </row>
    <row r="29" spans="1:23">
      <c r="A29" s="451" t="s">
        <v>200</v>
      </c>
      <c r="B29" s="440" t="s">
        <v>184</v>
      </c>
      <c r="C29" s="440">
        <v>440</v>
      </c>
      <c r="D29" s="440" t="s">
        <v>201</v>
      </c>
      <c r="E29" s="845" t="s">
        <v>187</v>
      </c>
      <c r="F29" s="102">
        <f>SUM(F21+7)</f>
        <v>45571</v>
      </c>
      <c r="G29" s="103">
        <f t="shared" ref="G29" si="5">F29+1</f>
        <v>45572</v>
      </c>
      <c r="H29" s="281">
        <f>F29+1</f>
        <v>45572</v>
      </c>
      <c r="I29" s="877"/>
      <c r="J29" s="880"/>
      <c r="K29" s="868"/>
      <c r="L29" s="1051"/>
      <c r="M29" s="1032"/>
      <c r="N29" s="1032"/>
      <c r="O29" s="1032"/>
      <c r="P29" s="1032"/>
      <c r="Q29" s="880"/>
      <c r="R29" s="1036"/>
      <c r="S29" s="1039"/>
      <c r="T29" s="1045"/>
      <c r="U29" s="1042"/>
      <c r="V29" s="1045"/>
      <c r="W29" s="716"/>
    </row>
    <row r="30" spans="1:23">
      <c r="A30" s="104"/>
      <c r="B30" s="94"/>
      <c r="C30" s="557" t="s">
        <v>149</v>
      </c>
      <c r="D30" s="557" t="s">
        <v>149</v>
      </c>
      <c r="E30" s="94"/>
      <c r="F30" s="96"/>
      <c r="G30" s="96"/>
      <c r="H30" s="96"/>
      <c r="I30" s="578"/>
      <c r="J30" s="578"/>
      <c r="K30" s="578"/>
      <c r="L30" s="578"/>
      <c r="M30" s="578"/>
      <c r="N30" s="578"/>
      <c r="O30" s="578"/>
      <c r="P30" s="578"/>
      <c r="Q30" s="578"/>
      <c r="R30" s="594" t="s">
        <v>149</v>
      </c>
      <c r="S30" s="594" t="s">
        <v>149</v>
      </c>
      <c r="T30" s="744"/>
      <c r="U30" s="578"/>
      <c r="V30" s="578"/>
      <c r="W30" s="578"/>
    </row>
    <row r="31" spans="1:23">
      <c r="A31" s="447" t="s">
        <v>202</v>
      </c>
      <c r="B31" s="282" t="s">
        <v>168</v>
      </c>
      <c r="C31" s="282">
        <f>C23+1</f>
        <v>442</v>
      </c>
      <c r="D31" s="584" t="s">
        <v>169</v>
      </c>
      <c r="E31" s="69" t="s">
        <v>170</v>
      </c>
      <c r="F31" s="70">
        <f>F23+7</f>
        <v>45578</v>
      </c>
      <c r="G31" s="71">
        <f>F31+1</f>
        <v>45579</v>
      </c>
      <c r="H31" s="72">
        <f>F31+4</f>
        <v>45582</v>
      </c>
      <c r="I31" s="875" t="s">
        <v>315</v>
      </c>
      <c r="J31" s="878" t="s">
        <v>309</v>
      </c>
      <c r="K31" s="866">
        <v>440</v>
      </c>
      <c r="L31" s="1049" t="s">
        <v>173</v>
      </c>
      <c r="M31" s="1052">
        <f>SUM(M23+7)</f>
        <v>45588</v>
      </c>
      <c r="N31" s="1030">
        <f>SUM(M31+1)</f>
        <v>45589</v>
      </c>
      <c r="O31" s="1030">
        <f>SUM(N31+39)</f>
        <v>45628</v>
      </c>
      <c r="P31" s="1030">
        <f>SUM(O31+2)</f>
        <v>45630</v>
      </c>
      <c r="Q31" s="1033">
        <f>SUM(P31+3)</f>
        <v>45633</v>
      </c>
      <c r="R31" s="1034">
        <f>SUM(Q31-11)</f>
        <v>45622</v>
      </c>
      <c r="S31" s="1037" t="s">
        <v>149</v>
      </c>
      <c r="T31" s="1043">
        <f>SUM(P31 - 11)</f>
        <v>45619</v>
      </c>
      <c r="U31" s="1040">
        <f>SUM(Q31-40)</f>
        <v>45593</v>
      </c>
      <c r="V31" s="1043">
        <f>SUM(U31+31)</f>
        <v>45624</v>
      </c>
      <c r="W31" s="713" t="s">
        <v>310</v>
      </c>
    </row>
    <row r="32" spans="1:23" ht="15.75">
      <c r="A32" s="448" t="s">
        <v>202</v>
      </c>
      <c r="B32" s="331" t="s">
        <v>168</v>
      </c>
      <c r="C32" s="331">
        <f>C24+1</f>
        <v>442</v>
      </c>
      <c r="D32" s="728" t="s">
        <v>169</v>
      </c>
      <c r="E32" s="77" t="s">
        <v>176</v>
      </c>
      <c r="F32" s="78">
        <f>F24+7</f>
        <v>45581</v>
      </c>
      <c r="G32" s="79">
        <f t="shared" ref="G32" si="6">F32+1</f>
        <v>45582</v>
      </c>
      <c r="H32" s="80">
        <f>F32+1</f>
        <v>45582</v>
      </c>
      <c r="I32" s="876"/>
      <c r="J32" s="879"/>
      <c r="K32" s="867"/>
      <c r="L32" s="1050"/>
      <c r="M32" s="1031"/>
      <c r="N32" s="1031"/>
      <c r="O32" s="1031"/>
      <c r="P32" s="1031"/>
      <c r="Q32" s="879"/>
      <c r="R32" s="1035"/>
      <c r="S32" s="1038"/>
      <c r="T32" s="1044"/>
      <c r="U32" s="1041"/>
      <c r="V32" s="1044"/>
      <c r="W32" s="856" t="s">
        <v>311</v>
      </c>
    </row>
    <row r="33" spans="1:23">
      <c r="A33" s="449" t="s">
        <v>203</v>
      </c>
      <c r="B33" s="439" t="s">
        <v>178</v>
      </c>
      <c r="C33" s="439">
        <f>C25+1</f>
        <v>439</v>
      </c>
      <c r="D33" s="588" t="s">
        <v>179</v>
      </c>
      <c r="E33" s="88" t="s">
        <v>180</v>
      </c>
      <c r="F33" s="89">
        <f>F25+7</f>
        <v>45578</v>
      </c>
      <c r="G33" s="90">
        <f>F33+1</f>
        <v>45579</v>
      </c>
      <c r="H33" s="91">
        <f>F33+4</f>
        <v>45582</v>
      </c>
      <c r="I33" s="876"/>
      <c r="J33" s="879"/>
      <c r="K33" s="867"/>
      <c r="L33" s="1050"/>
      <c r="M33" s="1031"/>
      <c r="N33" s="1031"/>
      <c r="O33" s="1031"/>
      <c r="P33" s="1031"/>
      <c r="Q33" s="879"/>
      <c r="R33" s="1035"/>
      <c r="S33" s="1038"/>
      <c r="T33" s="1044"/>
      <c r="U33" s="1041"/>
      <c r="V33" s="1044"/>
      <c r="W33" s="715"/>
    </row>
    <row r="34" spans="1:23">
      <c r="A34" s="494" t="s">
        <v>204</v>
      </c>
      <c r="B34" s="393" t="s">
        <v>182</v>
      </c>
      <c r="C34" s="393">
        <f>C26+1</f>
        <v>440</v>
      </c>
      <c r="D34" s="605" t="s">
        <v>179</v>
      </c>
      <c r="E34" s="88" t="s">
        <v>180</v>
      </c>
      <c r="F34" s="334">
        <f>F26+7</f>
        <v>45579</v>
      </c>
      <c r="G34" s="335">
        <f>F34+1</f>
        <v>45580</v>
      </c>
      <c r="H34" s="336">
        <f>F34+2</f>
        <v>45581</v>
      </c>
      <c r="I34" s="876"/>
      <c r="J34" s="879"/>
      <c r="K34" s="867"/>
      <c r="L34" s="1050"/>
      <c r="M34" s="1031"/>
      <c r="N34" s="1031"/>
      <c r="O34" s="1031"/>
      <c r="P34" s="1031"/>
      <c r="Q34" s="879"/>
      <c r="R34" s="1035"/>
      <c r="S34" s="1038"/>
      <c r="T34" s="1044"/>
      <c r="U34" s="1041"/>
      <c r="V34" s="1044"/>
      <c r="W34" s="664" t="s">
        <v>263</v>
      </c>
    </row>
    <row r="35" spans="1:23" ht="15.75">
      <c r="A35" s="449" t="s">
        <v>205</v>
      </c>
      <c r="B35" s="393" t="s">
        <v>184</v>
      </c>
      <c r="C35" s="393">
        <f>C27+1</f>
        <v>442</v>
      </c>
      <c r="D35" s="605" t="s">
        <v>169</v>
      </c>
      <c r="E35" s="88" t="s">
        <v>180</v>
      </c>
      <c r="F35" s="334">
        <f>F27+7</f>
        <v>45583</v>
      </c>
      <c r="G35" s="335">
        <f>F35+1</f>
        <v>45584</v>
      </c>
      <c r="H35" s="334">
        <f>F35+2</f>
        <v>45585</v>
      </c>
      <c r="I35" s="876"/>
      <c r="J35" s="879"/>
      <c r="K35" s="867"/>
      <c r="L35" s="1050"/>
      <c r="M35" s="1031"/>
      <c r="N35" s="1031"/>
      <c r="O35" s="1031"/>
      <c r="P35" s="1031"/>
      <c r="Q35" s="879"/>
      <c r="R35" s="1035"/>
      <c r="S35" s="1038"/>
      <c r="T35" s="1044"/>
      <c r="U35" s="1041"/>
      <c r="V35" s="1044"/>
      <c r="W35" s="856"/>
    </row>
    <row r="36" spans="1:23">
      <c r="A36" s="857" t="s">
        <v>206</v>
      </c>
      <c r="B36" s="440" t="s">
        <v>186</v>
      </c>
      <c r="C36" s="440">
        <f>C28+1</f>
        <v>442</v>
      </c>
      <c r="D36" s="590" t="s">
        <v>169</v>
      </c>
      <c r="E36" s="95" t="s">
        <v>187</v>
      </c>
      <c r="F36" s="334">
        <f>SUM(F28+7)</f>
        <v>45579</v>
      </c>
      <c r="G36" s="335">
        <f>F36</f>
        <v>45579</v>
      </c>
      <c r="H36" s="336">
        <f>F36+1</f>
        <v>45580</v>
      </c>
      <c r="I36" s="876"/>
      <c r="J36" s="879"/>
      <c r="K36" s="867"/>
      <c r="L36" s="1050"/>
      <c r="M36" s="1031"/>
      <c r="N36" s="1031"/>
      <c r="O36" s="1031"/>
      <c r="P36" s="1031"/>
      <c r="Q36" s="879"/>
      <c r="R36" s="1035"/>
      <c r="S36" s="1038"/>
      <c r="T36" s="1044"/>
      <c r="U36" s="1041"/>
      <c r="V36" s="1044"/>
      <c r="W36" s="715"/>
    </row>
    <row r="37" spans="1:23">
      <c r="A37" s="451" t="s">
        <v>198</v>
      </c>
      <c r="B37" s="440" t="s">
        <v>184</v>
      </c>
      <c r="C37" s="440">
        <f>C29+1</f>
        <v>441</v>
      </c>
      <c r="D37" s="590" t="s">
        <v>201</v>
      </c>
      <c r="E37" s="101" t="s">
        <v>187</v>
      </c>
      <c r="F37" s="102">
        <f>SUM(F29+7)</f>
        <v>45578</v>
      </c>
      <c r="G37" s="103">
        <f t="shared" ref="G37" si="7">F37+1</f>
        <v>45579</v>
      </c>
      <c r="H37" s="281">
        <f>F37+1</f>
        <v>45579</v>
      </c>
      <c r="I37" s="877"/>
      <c r="J37" s="880"/>
      <c r="K37" s="868"/>
      <c r="L37" s="1051"/>
      <c r="M37" s="1032"/>
      <c r="N37" s="1032"/>
      <c r="O37" s="1032"/>
      <c r="P37" s="1032"/>
      <c r="Q37" s="880"/>
      <c r="R37" s="1036"/>
      <c r="S37" s="1039"/>
      <c r="T37" s="1045"/>
      <c r="U37" s="1042"/>
      <c r="V37" s="1045"/>
      <c r="W37" s="716"/>
    </row>
    <row r="38" spans="1:23">
      <c r="A38" s="556"/>
      <c r="B38" s="94"/>
      <c r="C38" s="94"/>
      <c r="D38" s="94"/>
      <c r="E38" s="94"/>
      <c r="F38" s="96"/>
      <c r="G38" s="96"/>
      <c r="H38" s="96"/>
      <c r="I38" s="542"/>
      <c r="J38" s="542"/>
      <c r="K38" s="542"/>
      <c r="L38" s="542"/>
      <c r="M38" s="542"/>
      <c r="N38" s="542"/>
      <c r="O38" s="542"/>
      <c r="P38" s="542"/>
      <c r="Q38" s="542"/>
      <c r="R38" s="544"/>
      <c r="S38" s="544"/>
      <c r="T38" s="606"/>
      <c r="U38" s="591"/>
      <c r="V38" s="542"/>
      <c r="W38" s="570"/>
    </row>
    <row r="39" spans="1:23">
      <c r="A39" s="447" t="s">
        <v>207</v>
      </c>
      <c r="B39" s="282" t="s">
        <v>168</v>
      </c>
      <c r="C39" s="282">
        <f>C31+1</f>
        <v>443</v>
      </c>
      <c r="D39" s="282" t="s">
        <v>169</v>
      </c>
      <c r="E39" s="69" t="s">
        <v>170</v>
      </c>
      <c r="F39" s="70">
        <f>F31+7</f>
        <v>45585</v>
      </c>
      <c r="G39" s="71">
        <f>F39+1</f>
        <v>45586</v>
      </c>
      <c r="H39" s="72">
        <f>F39+4</f>
        <v>45589</v>
      </c>
      <c r="I39" s="875" t="s">
        <v>316</v>
      </c>
      <c r="J39" s="878" t="s">
        <v>309</v>
      </c>
      <c r="K39" s="866">
        <v>441</v>
      </c>
      <c r="L39" s="1049" t="s">
        <v>173</v>
      </c>
      <c r="M39" s="1059">
        <f>SUM(M31+7)</f>
        <v>45595</v>
      </c>
      <c r="N39" s="1030">
        <f>SUM(M39+1)</f>
        <v>45596</v>
      </c>
      <c r="O39" s="1030">
        <f>SUM(N39+39)</f>
        <v>45635</v>
      </c>
      <c r="P39" s="1030">
        <f>SUM(O39+2)</f>
        <v>45637</v>
      </c>
      <c r="Q39" s="1033">
        <f>SUM(P39+3)</f>
        <v>45640</v>
      </c>
      <c r="R39" s="1034">
        <f>SUM(Q39-11)</f>
        <v>45629</v>
      </c>
      <c r="S39" s="1037" t="s">
        <v>149</v>
      </c>
      <c r="T39" s="1043">
        <f>SUM(P39 - 11)</f>
        <v>45626</v>
      </c>
      <c r="U39" s="1040">
        <f>SUM(Q39-42)</f>
        <v>45598</v>
      </c>
      <c r="V39" s="1043">
        <f>SUM(U39+31)</f>
        <v>45629</v>
      </c>
      <c r="W39" s="713" t="s">
        <v>310</v>
      </c>
    </row>
    <row r="40" spans="1:23" ht="15.75">
      <c r="A40" s="448" t="s">
        <v>207</v>
      </c>
      <c r="B40" s="282" t="s">
        <v>168</v>
      </c>
      <c r="C40" s="282">
        <f>C32+1</f>
        <v>443</v>
      </c>
      <c r="D40" s="282" t="s">
        <v>169</v>
      </c>
      <c r="E40" s="77" t="s">
        <v>176</v>
      </c>
      <c r="F40" s="78">
        <f>F32+7</f>
        <v>45588</v>
      </c>
      <c r="G40" s="79">
        <f t="shared" ref="G40" si="8">F40+1</f>
        <v>45589</v>
      </c>
      <c r="H40" s="80">
        <f>F40+1</f>
        <v>45589</v>
      </c>
      <c r="I40" s="876"/>
      <c r="J40" s="879"/>
      <c r="K40" s="867"/>
      <c r="L40" s="1050"/>
      <c r="M40" s="1060"/>
      <c r="N40" s="1031"/>
      <c r="O40" s="1031"/>
      <c r="P40" s="1031"/>
      <c r="Q40" s="879"/>
      <c r="R40" s="1035"/>
      <c r="S40" s="1038"/>
      <c r="T40" s="1044"/>
      <c r="U40" s="1041"/>
      <c r="V40" s="1044"/>
      <c r="W40" s="856" t="s">
        <v>311</v>
      </c>
    </row>
    <row r="41" spans="1:23">
      <c r="A41" s="846" t="s">
        <v>209</v>
      </c>
      <c r="B41" s="393" t="s">
        <v>178</v>
      </c>
      <c r="C41" s="393">
        <f>C33+1</f>
        <v>440</v>
      </c>
      <c r="D41" s="393" t="s">
        <v>179</v>
      </c>
      <c r="E41" s="88" t="s">
        <v>180</v>
      </c>
      <c r="F41" s="334">
        <f>F33+7</f>
        <v>45585</v>
      </c>
      <c r="G41" s="335">
        <f>F41+1</f>
        <v>45586</v>
      </c>
      <c r="H41" s="336">
        <f>F41+4</f>
        <v>45589</v>
      </c>
      <c r="I41" s="876"/>
      <c r="J41" s="879"/>
      <c r="K41" s="867"/>
      <c r="L41" s="1050"/>
      <c r="M41" s="1060"/>
      <c r="N41" s="1031"/>
      <c r="O41" s="1031"/>
      <c r="P41" s="1031"/>
      <c r="Q41" s="879"/>
      <c r="R41" s="1035"/>
      <c r="S41" s="1038"/>
      <c r="T41" s="1044"/>
      <c r="U41" s="1041"/>
      <c r="V41" s="1044"/>
      <c r="W41" s="715"/>
    </row>
    <row r="42" spans="1:23">
      <c r="A42" s="494" t="s">
        <v>210</v>
      </c>
      <c r="B42" s="439" t="s">
        <v>182</v>
      </c>
      <c r="C42" s="439">
        <f>C34+1</f>
        <v>441</v>
      </c>
      <c r="D42" s="439" t="s">
        <v>179</v>
      </c>
      <c r="E42" s="88" t="s">
        <v>180</v>
      </c>
      <c r="F42" s="89">
        <f>F34+7</f>
        <v>45586</v>
      </c>
      <c r="G42" s="90">
        <f>F42+1</f>
        <v>45587</v>
      </c>
      <c r="H42" s="91">
        <f>F42+2</f>
        <v>45588</v>
      </c>
      <c r="I42" s="876"/>
      <c r="J42" s="879"/>
      <c r="K42" s="867"/>
      <c r="L42" s="1050"/>
      <c r="M42" s="1060"/>
      <c r="N42" s="1031"/>
      <c r="O42" s="1031"/>
      <c r="P42" s="1031"/>
      <c r="Q42" s="879"/>
      <c r="R42" s="1035"/>
      <c r="S42" s="1038"/>
      <c r="T42" s="1044"/>
      <c r="U42" s="1041"/>
      <c r="V42" s="1044"/>
      <c r="W42" s="664" t="s">
        <v>263</v>
      </c>
    </row>
    <row r="43" spans="1:23" ht="15.75">
      <c r="A43" s="449" t="s">
        <v>211</v>
      </c>
      <c r="B43" s="439" t="s">
        <v>184</v>
      </c>
      <c r="C43" s="722">
        <f>C35+1</f>
        <v>443</v>
      </c>
      <c r="D43" s="722" t="s">
        <v>169</v>
      </c>
      <c r="E43" s="803" t="s">
        <v>180</v>
      </c>
      <c r="F43" s="804">
        <f>F35+7</f>
        <v>45590</v>
      </c>
      <c r="G43" s="805">
        <f>F43+1</f>
        <v>45591</v>
      </c>
      <c r="H43" s="804">
        <f>F43+2</f>
        <v>45592</v>
      </c>
      <c r="I43" s="876"/>
      <c r="J43" s="879"/>
      <c r="K43" s="867"/>
      <c r="L43" s="1050"/>
      <c r="M43" s="1060"/>
      <c r="N43" s="1031"/>
      <c r="O43" s="1031"/>
      <c r="P43" s="1031"/>
      <c r="Q43" s="879"/>
      <c r="R43" s="1035"/>
      <c r="S43" s="1038"/>
      <c r="T43" s="1044"/>
      <c r="U43" s="1041"/>
      <c r="V43" s="1044"/>
      <c r="W43" s="856"/>
    </row>
    <row r="44" spans="1:23">
      <c r="A44" s="450" t="s">
        <v>212</v>
      </c>
      <c r="B44" s="440" t="s">
        <v>186</v>
      </c>
      <c r="C44" s="440">
        <f>C36+1</f>
        <v>443</v>
      </c>
      <c r="D44" s="440" t="s">
        <v>169</v>
      </c>
      <c r="E44" s="95" t="s">
        <v>187</v>
      </c>
      <c r="F44" s="96">
        <f>SUM(F36+7)</f>
        <v>45586</v>
      </c>
      <c r="G44" s="97">
        <f>F44</f>
        <v>45586</v>
      </c>
      <c r="H44" s="98">
        <f>F44+1</f>
        <v>45587</v>
      </c>
      <c r="I44" s="876"/>
      <c r="J44" s="879"/>
      <c r="K44" s="867"/>
      <c r="L44" s="1050"/>
      <c r="M44" s="1060"/>
      <c r="N44" s="1031"/>
      <c r="O44" s="1031"/>
      <c r="P44" s="1031"/>
      <c r="Q44" s="879"/>
      <c r="R44" s="1035"/>
      <c r="S44" s="1038"/>
      <c r="T44" s="1044"/>
      <c r="U44" s="1041"/>
      <c r="V44" s="1044"/>
      <c r="W44" s="715"/>
    </row>
    <row r="45" spans="1:23">
      <c r="A45" s="451" t="s">
        <v>213</v>
      </c>
      <c r="B45" s="440" t="s">
        <v>184</v>
      </c>
      <c r="C45" s="440">
        <f>C37+1</f>
        <v>442</v>
      </c>
      <c r="D45" s="440" t="s">
        <v>201</v>
      </c>
      <c r="E45" s="101" t="s">
        <v>187</v>
      </c>
      <c r="F45" s="102">
        <f>SUM(F37+7)</f>
        <v>45585</v>
      </c>
      <c r="G45" s="103">
        <f t="shared" ref="G45" si="9">F45+1</f>
        <v>45586</v>
      </c>
      <c r="H45" s="281">
        <f>F45+1</f>
        <v>45586</v>
      </c>
      <c r="I45" s="877"/>
      <c r="J45" s="880"/>
      <c r="K45" s="868"/>
      <c r="L45" s="1051"/>
      <c r="M45" s="1061"/>
      <c r="N45" s="1032"/>
      <c r="O45" s="1032"/>
      <c r="P45" s="1032"/>
      <c r="Q45" s="880"/>
      <c r="R45" s="1036"/>
      <c r="S45" s="1039"/>
      <c r="T45" s="1045"/>
      <c r="U45" s="1042"/>
      <c r="V45" s="1045"/>
      <c r="W45" s="716"/>
    </row>
    <row r="46" spans="1:23">
      <c r="A46" s="104"/>
      <c r="B46" s="94"/>
      <c r="C46" s="94"/>
      <c r="D46" s="94"/>
      <c r="E46" s="557" t="s">
        <v>149</v>
      </c>
      <c r="F46" s="557"/>
      <c r="G46" s="557"/>
      <c r="H46" s="557"/>
      <c r="I46" s="542"/>
      <c r="J46" s="542"/>
      <c r="K46" s="542"/>
      <c r="L46" s="542"/>
      <c r="M46" s="542"/>
      <c r="N46" s="542"/>
      <c r="O46" s="542"/>
      <c r="P46" s="542"/>
      <c r="Q46" s="542"/>
      <c r="R46" s="544"/>
      <c r="S46" s="544"/>
      <c r="T46" s="606"/>
      <c r="U46" s="591"/>
      <c r="V46" s="542"/>
      <c r="W46" s="570"/>
    </row>
    <row r="47" spans="1:23">
      <c r="A47" s="447" t="s">
        <v>175</v>
      </c>
      <c r="B47" s="282" t="s">
        <v>168</v>
      </c>
      <c r="C47" s="282">
        <f>C39+1</f>
        <v>444</v>
      </c>
      <c r="D47" s="282" t="s">
        <v>169</v>
      </c>
      <c r="E47" s="562" t="s">
        <v>170</v>
      </c>
      <c r="F47" s="70">
        <f>F39+7</f>
        <v>45592</v>
      </c>
      <c r="G47" s="71">
        <f>F47+1</f>
        <v>45593</v>
      </c>
      <c r="H47" s="72">
        <f>F47+4</f>
        <v>45596</v>
      </c>
      <c r="I47" s="875" t="s">
        <v>317</v>
      </c>
      <c r="J47" s="878" t="s">
        <v>309</v>
      </c>
      <c r="K47" s="866">
        <v>442</v>
      </c>
      <c r="L47" s="1049" t="s">
        <v>173</v>
      </c>
      <c r="M47" s="1052">
        <f>SUM(M39+7)</f>
        <v>45602</v>
      </c>
      <c r="N47" s="1030">
        <f>SUM(M47+1)</f>
        <v>45603</v>
      </c>
      <c r="O47" s="1030">
        <f>SUM(N47+39)</f>
        <v>45642</v>
      </c>
      <c r="P47" s="1030">
        <f>SUM(O47+2)</f>
        <v>45644</v>
      </c>
      <c r="Q47" s="1033">
        <f>SUM(P47+3)</f>
        <v>45647</v>
      </c>
      <c r="R47" s="1034">
        <f>SUM(Q47-11)</f>
        <v>45636</v>
      </c>
      <c r="S47" s="1037" t="s">
        <v>149</v>
      </c>
      <c r="T47" s="1043">
        <f>SUM(P47 - 11)</f>
        <v>45633</v>
      </c>
      <c r="U47" s="1040">
        <f>SUM(Q47-40)</f>
        <v>45607</v>
      </c>
      <c r="V47" s="1043">
        <f>SUM(U47+31)</f>
        <v>45638</v>
      </c>
      <c r="W47" s="713" t="s">
        <v>310</v>
      </c>
    </row>
    <row r="48" spans="1:23" ht="15.75">
      <c r="A48" s="448" t="s">
        <v>175</v>
      </c>
      <c r="B48" s="282" t="s">
        <v>168</v>
      </c>
      <c r="C48" s="282">
        <f>C40+1</f>
        <v>444</v>
      </c>
      <c r="D48" s="282" t="s">
        <v>169</v>
      </c>
      <c r="E48" s="563" t="s">
        <v>176</v>
      </c>
      <c r="F48" s="78">
        <f>F40+7</f>
        <v>45595</v>
      </c>
      <c r="G48" s="79">
        <f t="shared" ref="G48" si="10">F48+1</f>
        <v>45596</v>
      </c>
      <c r="H48" s="80">
        <f>F48+1</f>
        <v>45596</v>
      </c>
      <c r="I48" s="876"/>
      <c r="J48" s="879"/>
      <c r="K48" s="867"/>
      <c r="L48" s="1050"/>
      <c r="M48" s="1031"/>
      <c r="N48" s="1031"/>
      <c r="O48" s="1031"/>
      <c r="P48" s="1031"/>
      <c r="Q48" s="879"/>
      <c r="R48" s="1035"/>
      <c r="S48" s="1038"/>
      <c r="T48" s="1044"/>
      <c r="U48" s="1041"/>
      <c r="V48" s="1044"/>
      <c r="W48" s="856" t="s">
        <v>311</v>
      </c>
    </row>
    <row r="49" spans="1:23">
      <c r="A49" s="449" t="s">
        <v>215</v>
      </c>
      <c r="B49" s="439" t="s">
        <v>178</v>
      </c>
      <c r="C49" s="439">
        <f>C41+1</f>
        <v>441</v>
      </c>
      <c r="D49" s="439" t="s">
        <v>179</v>
      </c>
      <c r="E49" s="554" t="s">
        <v>180</v>
      </c>
      <c r="F49" s="89">
        <f>F41+7</f>
        <v>45592</v>
      </c>
      <c r="G49" s="90">
        <f>F49+1</f>
        <v>45593</v>
      </c>
      <c r="H49" s="91">
        <f>F49+4</f>
        <v>45596</v>
      </c>
      <c r="I49" s="876"/>
      <c r="J49" s="879"/>
      <c r="K49" s="867"/>
      <c r="L49" s="1050"/>
      <c r="M49" s="1031"/>
      <c r="N49" s="1031"/>
      <c r="O49" s="1031"/>
      <c r="P49" s="1031"/>
      <c r="Q49" s="879"/>
      <c r="R49" s="1035"/>
      <c r="S49" s="1038"/>
      <c r="T49" s="1044"/>
      <c r="U49" s="1041"/>
      <c r="V49" s="1044"/>
      <c r="W49" s="715"/>
    </row>
    <row r="50" spans="1:23">
      <c r="A50" s="494" t="s">
        <v>216</v>
      </c>
      <c r="B50" s="439" t="s">
        <v>182</v>
      </c>
      <c r="C50" s="439">
        <f>C42+1</f>
        <v>442</v>
      </c>
      <c r="D50" s="439" t="s">
        <v>179</v>
      </c>
      <c r="E50" s="554" t="s">
        <v>180</v>
      </c>
      <c r="F50" s="89">
        <f>F42+7</f>
        <v>45593</v>
      </c>
      <c r="G50" s="90">
        <f>F50+1</f>
        <v>45594</v>
      </c>
      <c r="H50" s="91">
        <f>F50+2</f>
        <v>45595</v>
      </c>
      <c r="I50" s="876"/>
      <c r="J50" s="879"/>
      <c r="K50" s="867"/>
      <c r="L50" s="1050"/>
      <c r="M50" s="1031"/>
      <c r="N50" s="1031"/>
      <c r="O50" s="1031"/>
      <c r="P50" s="1031"/>
      <c r="Q50" s="879"/>
      <c r="R50" s="1035"/>
      <c r="S50" s="1038"/>
      <c r="T50" s="1044"/>
      <c r="U50" s="1041"/>
      <c r="V50" s="1044"/>
      <c r="W50" s="664" t="s">
        <v>263</v>
      </c>
    </row>
    <row r="51" spans="1:23" ht="15.75">
      <c r="A51" s="449" t="s">
        <v>217</v>
      </c>
      <c r="B51" s="439" t="s">
        <v>184</v>
      </c>
      <c r="C51" s="439">
        <f>C43+1</f>
        <v>444</v>
      </c>
      <c r="D51" s="439" t="s">
        <v>169</v>
      </c>
      <c r="E51" s="554" t="s">
        <v>180</v>
      </c>
      <c r="F51" s="89">
        <f>F43+7</f>
        <v>45597</v>
      </c>
      <c r="G51" s="90">
        <f>F51+1</f>
        <v>45598</v>
      </c>
      <c r="H51" s="89">
        <f>F51+2</f>
        <v>45599</v>
      </c>
      <c r="I51" s="876"/>
      <c r="J51" s="879"/>
      <c r="K51" s="867"/>
      <c r="L51" s="1050"/>
      <c r="M51" s="1031"/>
      <c r="N51" s="1031"/>
      <c r="O51" s="1031"/>
      <c r="P51" s="1031"/>
      <c r="Q51" s="879"/>
      <c r="R51" s="1035"/>
      <c r="S51" s="1038"/>
      <c r="T51" s="1044"/>
      <c r="U51" s="1041"/>
      <c r="V51" s="1044"/>
      <c r="W51" s="856"/>
    </row>
    <row r="52" spans="1:23">
      <c r="A52" s="450" t="s">
        <v>218</v>
      </c>
      <c r="B52" s="393" t="s">
        <v>186</v>
      </c>
      <c r="C52" s="393">
        <f>C44+1</f>
        <v>444</v>
      </c>
      <c r="D52" s="393" t="s">
        <v>169</v>
      </c>
      <c r="E52" s="564" t="s">
        <v>187</v>
      </c>
      <c r="F52" s="334">
        <f>SUM(F44+7)</f>
        <v>45593</v>
      </c>
      <c r="G52" s="335">
        <f>F52</f>
        <v>45593</v>
      </c>
      <c r="H52" s="336">
        <f>F52+1</f>
        <v>45594</v>
      </c>
      <c r="I52" s="876"/>
      <c r="J52" s="879"/>
      <c r="K52" s="867"/>
      <c r="L52" s="1050"/>
      <c r="M52" s="1031"/>
      <c r="N52" s="1031"/>
      <c r="O52" s="1031"/>
      <c r="P52" s="1031"/>
      <c r="Q52" s="879"/>
      <c r="R52" s="1035"/>
      <c r="S52" s="1038"/>
      <c r="T52" s="1044"/>
      <c r="U52" s="1041"/>
      <c r="V52" s="1044"/>
      <c r="W52" s="715"/>
    </row>
    <row r="53" spans="1:23">
      <c r="A53" s="451" t="s">
        <v>219</v>
      </c>
      <c r="B53" s="440" t="s">
        <v>184</v>
      </c>
      <c r="C53" s="440">
        <f>C45+1</f>
        <v>443</v>
      </c>
      <c r="D53" s="440" t="s">
        <v>201</v>
      </c>
      <c r="E53" s="565" t="s">
        <v>187</v>
      </c>
      <c r="F53" s="102">
        <f>SUM(F45+7)</f>
        <v>45592</v>
      </c>
      <c r="G53" s="103">
        <f t="shared" ref="G53" si="11">F53+1</f>
        <v>45593</v>
      </c>
      <c r="H53" s="281">
        <f>F53+1</f>
        <v>45593</v>
      </c>
      <c r="I53" s="877"/>
      <c r="J53" s="880"/>
      <c r="K53" s="868"/>
      <c r="L53" s="1051"/>
      <c r="M53" s="1032"/>
      <c r="N53" s="1032"/>
      <c r="O53" s="1032"/>
      <c r="P53" s="1032"/>
      <c r="Q53" s="880"/>
      <c r="R53" s="1036"/>
      <c r="S53" s="1039"/>
      <c r="T53" s="1045"/>
      <c r="U53" s="1042"/>
      <c r="V53" s="1045"/>
      <c r="W53" s="716"/>
    </row>
    <row r="54" spans="1:23">
      <c r="A54" s="556"/>
      <c r="B54" s="94"/>
      <c r="C54" s="94"/>
      <c r="D54" s="94"/>
      <c r="E54" s="94"/>
      <c r="F54" s="96"/>
      <c r="G54" s="96"/>
      <c r="H54" s="96"/>
      <c r="I54" s="542"/>
      <c r="J54" s="542"/>
      <c r="K54" s="542"/>
      <c r="L54" s="542"/>
      <c r="M54" s="542"/>
      <c r="N54" s="542"/>
      <c r="O54" s="542"/>
      <c r="P54" s="542"/>
      <c r="Q54" s="542"/>
      <c r="R54" s="640"/>
      <c r="S54" s="544"/>
      <c r="T54" s="606"/>
      <c r="U54" s="606"/>
      <c r="V54" s="542"/>
      <c r="W54" s="570"/>
    </row>
    <row r="55" spans="1:23">
      <c r="A55" s="447" t="s">
        <v>188</v>
      </c>
      <c r="B55" s="282" t="s">
        <v>168</v>
      </c>
      <c r="C55" s="282">
        <f>C47+1</f>
        <v>445</v>
      </c>
      <c r="D55" s="282" t="s">
        <v>169</v>
      </c>
      <c r="E55" s="69" t="s">
        <v>170</v>
      </c>
      <c r="F55" s="70">
        <f>F47+7</f>
        <v>45599</v>
      </c>
      <c r="G55" s="71">
        <f>F55+1</f>
        <v>45600</v>
      </c>
      <c r="H55" s="72">
        <f>F55+4</f>
        <v>45603</v>
      </c>
      <c r="I55" s="1046" t="s">
        <v>318</v>
      </c>
      <c r="J55" s="878" t="s">
        <v>309</v>
      </c>
      <c r="K55" s="866">
        <v>443</v>
      </c>
      <c r="L55" s="1049" t="s">
        <v>173</v>
      </c>
      <c r="M55" s="1052">
        <f>SUM(M47+7)</f>
        <v>45609</v>
      </c>
      <c r="N55" s="1030">
        <f>SUM(M55+1)</f>
        <v>45610</v>
      </c>
      <c r="O55" s="1030">
        <f>SUM(N55+39)</f>
        <v>45649</v>
      </c>
      <c r="P55" s="1030">
        <f>SUM(O55+2)</f>
        <v>45651</v>
      </c>
      <c r="Q55" s="1033">
        <f>SUM(P55+3)</f>
        <v>45654</v>
      </c>
      <c r="R55" s="1034">
        <f>SUM(Q55-11)</f>
        <v>45643</v>
      </c>
      <c r="S55" s="1037" t="s">
        <v>149</v>
      </c>
      <c r="T55" s="1043">
        <f>SUM(P55 - 11)</f>
        <v>45640</v>
      </c>
      <c r="U55" s="1040">
        <f>SUM(Q55-40)</f>
        <v>45614</v>
      </c>
      <c r="V55" s="1043">
        <f>SUM(U55+31)</f>
        <v>45645</v>
      </c>
      <c r="W55" s="713" t="s">
        <v>310</v>
      </c>
    </row>
    <row r="56" spans="1:23" ht="15.75">
      <c r="A56" s="448" t="s">
        <v>188</v>
      </c>
      <c r="B56" s="282" t="s">
        <v>168</v>
      </c>
      <c r="C56" s="282">
        <f>C48+1</f>
        <v>445</v>
      </c>
      <c r="D56" s="282" t="s">
        <v>169</v>
      </c>
      <c r="E56" s="77" t="s">
        <v>176</v>
      </c>
      <c r="F56" s="78">
        <f>F48+7</f>
        <v>45602</v>
      </c>
      <c r="G56" s="79">
        <f t="shared" ref="G56" si="12">F56+1</f>
        <v>45603</v>
      </c>
      <c r="H56" s="80">
        <f>F56+1</f>
        <v>45603</v>
      </c>
      <c r="I56" s="1047"/>
      <c r="J56" s="879"/>
      <c r="K56" s="867"/>
      <c r="L56" s="1050"/>
      <c r="M56" s="1031"/>
      <c r="N56" s="1031"/>
      <c r="O56" s="1031"/>
      <c r="P56" s="1031"/>
      <c r="Q56" s="879"/>
      <c r="R56" s="1035"/>
      <c r="S56" s="1038"/>
      <c r="T56" s="1044"/>
      <c r="U56" s="1041"/>
      <c r="V56" s="1044"/>
      <c r="W56" s="856" t="s">
        <v>311</v>
      </c>
    </row>
    <row r="57" spans="1:23">
      <c r="A57" s="449" t="s">
        <v>221</v>
      </c>
      <c r="B57" s="439" t="s">
        <v>178</v>
      </c>
      <c r="C57" s="439">
        <f>C49+1</f>
        <v>442</v>
      </c>
      <c r="D57" s="439" t="s">
        <v>179</v>
      </c>
      <c r="E57" s="88" t="s">
        <v>180</v>
      </c>
      <c r="F57" s="89">
        <f>F49+7</f>
        <v>45599</v>
      </c>
      <c r="G57" s="90">
        <f>F57+1</f>
        <v>45600</v>
      </c>
      <c r="H57" s="91">
        <f>F57+4</f>
        <v>45603</v>
      </c>
      <c r="I57" s="1047"/>
      <c r="J57" s="879"/>
      <c r="K57" s="867"/>
      <c r="L57" s="1050"/>
      <c r="M57" s="1031"/>
      <c r="N57" s="1031"/>
      <c r="O57" s="1031"/>
      <c r="P57" s="1031"/>
      <c r="Q57" s="879"/>
      <c r="R57" s="1035"/>
      <c r="S57" s="1038"/>
      <c r="T57" s="1044"/>
      <c r="U57" s="1041"/>
      <c r="V57" s="1044"/>
      <c r="W57" s="715"/>
    </row>
    <row r="58" spans="1:23">
      <c r="A58" s="494" t="s">
        <v>222</v>
      </c>
      <c r="B58" s="439" t="s">
        <v>182</v>
      </c>
      <c r="C58" s="439">
        <f>C50+1</f>
        <v>443</v>
      </c>
      <c r="D58" s="439" t="s">
        <v>179</v>
      </c>
      <c r="E58" s="88" t="s">
        <v>180</v>
      </c>
      <c r="F58" s="89">
        <f>F50+7</f>
        <v>45600</v>
      </c>
      <c r="G58" s="90">
        <f>F58+1</f>
        <v>45601</v>
      </c>
      <c r="H58" s="91">
        <f>F58+2</f>
        <v>45602</v>
      </c>
      <c r="I58" s="1047"/>
      <c r="J58" s="879"/>
      <c r="K58" s="867"/>
      <c r="L58" s="1050"/>
      <c r="M58" s="1031"/>
      <c r="N58" s="1031"/>
      <c r="O58" s="1031"/>
      <c r="P58" s="1031"/>
      <c r="Q58" s="879"/>
      <c r="R58" s="1035"/>
      <c r="S58" s="1038"/>
      <c r="T58" s="1044"/>
      <c r="U58" s="1041"/>
      <c r="V58" s="1044"/>
      <c r="W58" s="664" t="s">
        <v>263</v>
      </c>
    </row>
    <row r="59" spans="1:23" ht="15.75">
      <c r="A59" s="449" t="s">
        <v>223</v>
      </c>
      <c r="B59" s="439" t="s">
        <v>184</v>
      </c>
      <c r="C59" s="439">
        <f>C51+1</f>
        <v>445</v>
      </c>
      <c r="D59" s="439" t="s">
        <v>169</v>
      </c>
      <c r="E59" s="88" t="s">
        <v>180</v>
      </c>
      <c r="F59" s="89">
        <f>F51+7</f>
        <v>45604</v>
      </c>
      <c r="G59" s="90">
        <f>F59+1</f>
        <v>45605</v>
      </c>
      <c r="H59" s="89">
        <f>F59+2</f>
        <v>45606</v>
      </c>
      <c r="I59" s="1047"/>
      <c r="J59" s="879"/>
      <c r="K59" s="867"/>
      <c r="L59" s="1050"/>
      <c r="M59" s="1031"/>
      <c r="N59" s="1031"/>
      <c r="O59" s="1031"/>
      <c r="P59" s="1031"/>
      <c r="Q59" s="879"/>
      <c r="R59" s="1035"/>
      <c r="S59" s="1038"/>
      <c r="T59" s="1044"/>
      <c r="U59" s="1041"/>
      <c r="V59" s="1044"/>
      <c r="W59" s="856"/>
    </row>
    <row r="60" spans="1:23">
      <c r="A60" s="450" t="s">
        <v>185</v>
      </c>
      <c r="B60" s="440" t="s">
        <v>186</v>
      </c>
      <c r="C60" s="440">
        <f>C52+1</f>
        <v>445</v>
      </c>
      <c r="D60" s="440" t="s">
        <v>169</v>
      </c>
      <c r="E60" s="95" t="s">
        <v>187</v>
      </c>
      <c r="F60" s="96">
        <f>SUM(F52+7)</f>
        <v>45600</v>
      </c>
      <c r="G60" s="97">
        <f>F60</f>
        <v>45600</v>
      </c>
      <c r="H60" s="98">
        <f>F60+1</f>
        <v>45601</v>
      </c>
      <c r="I60" s="1047"/>
      <c r="J60" s="879"/>
      <c r="K60" s="867"/>
      <c r="L60" s="1050"/>
      <c r="M60" s="1031"/>
      <c r="N60" s="1031"/>
      <c r="O60" s="1031"/>
      <c r="P60" s="1031"/>
      <c r="Q60" s="879"/>
      <c r="R60" s="1035"/>
      <c r="S60" s="1038"/>
      <c r="T60" s="1044"/>
      <c r="U60" s="1041"/>
      <c r="V60" s="1044"/>
      <c r="W60" s="715"/>
    </row>
    <row r="61" spans="1:23">
      <c r="A61" s="451" t="s">
        <v>224</v>
      </c>
      <c r="B61" s="440" t="s">
        <v>184</v>
      </c>
      <c r="C61" s="440">
        <f>C53+1</f>
        <v>444</v>
      </c>
      <c r="D61" s="440" t="s">
        <v>201</v>
      </c>
      <c r="E61" s="101" t="s">
        <v>187</v>
      </c>
      <c r="F61" s="102">
        <f>SUM(F53+7)</f>
        <v>45599</v>
      </c>
      <c r="G61" s="103">
        <f t="shared" ref="G61" si="13">F61+1</f>
        <v>45600</v>
      </c>
      <c r="H61" s="281">
        <f>F61+1</f>
        <v>45600</v>
      </c>
      <c r="I61" s="1048"/>
      <c r="J61" s="880"/>
      <c r="K61" s="868"/>
      <c r="L61" s="1051"/>
      <c r="M61" s="1032"/>
      <c r="N61" s="1032"/>
      <c r="O61" s="1032"/>
      <c r="P61" s="1032"/>
      <c r="Q61" s="880"/>
      <c r="R61" s="1036"/>
      <c r="S61" s="1039"/>
      <c r="T61" s="1045"/>
      <c r="U61" s="1042"/>
      <c r="V61" s="1045"/>
      <c r="W61" s="716"/>
    </row>
    <row r="62" spans="1:23">
      <c r="A62" s="104"/>
      <c r="B62" s="94"/>
      <c r="C62" s="94"/>
      <c r="D62" s="94"/>
      <c r="E62" s="94"/>
      <c r="F62" s="96"/>
      <c r="G62" s="96"/>
      <c r="H62" s="96"/>
      <c r="I62" s="542"/>
      <c r="J62" s="542"/>
      <c r="K62" s="542"/>
      <c r="L62" s="542"/>
      <c r="M62" s="542"/>
      <c r="N62" s="542"/>
      <c r="O62" s="542"/>
      <c r="P62" s="542"/>
      <c r="Q62" s="542"/>
      <c r="R62" s="640"/>
      <c r="S62" s="544"/>
      <c r="T62" s="606"/>
      <c r="U62" s="606"/>
      <c r="V62" s="542"/>
      <c r="W62" s="740"/>
    </row>
    <row r="63" spans="1:23">
      <c r="A63" s="811" t="s">
        <v>194</v>
      </c>
      <c r="B63" s="282" t="s">
        <v>168</v>
      </c>
      <c r="C63" s="282">
        <f>C55+1</f>
        <v>446</v>
      </c>
      <c r="D63" s="282" t="s">
        <v>169</v>
      </c>
      <c r="E63" s="69" t="s">
        <v>170</v>
      </c>
      <c r="F63" s="70">
        <f>F55+7</f>
        <v>45606</v>
      </c>
      <c r="G63" s="71">
        <f>F63+1</f>
        <v>45607</v>
      </c>
      <c r="H63" s="72">
        <f>F63+4</f>
        <v>45610</v>
      </c>
      <c r="I63" s="1046" t="s">
        <v>319</v>
      </c>
      <c r="J63" s="878" t="s">
        <v>309</v>
      </c>
      <c r="K63" s="866">
        <v>444</v>
      </c>
      <c r="L63" s="1049" t="s">
        <v>173</v>
      </c>
      <c r="M63" s="1052">
        <f>SUM(M55+7)</f>
        <v>45616</v>
      </c>
      <c r="N63" s="1030">
        <f>SUM(M63+1)</f>
        <v>45617</v>
      </c>
      <c r="O63" s="1030">
        <f>SUM(N63+39)</f>
        <v>45656</v>
      </c>
      <c r="P63" s="1030">
        <f>SUM(O63+2)</f>
        <v>45658</v>
      </c>
      <c r="Q63" s="1033">
        <f>SUM(P63+3)</f>
        <v>45661</v>
      </c>
      <c r="R63" s="1034">
        <f>SUM(Q63-11)</f>
        <v>45650</v>
      </c>
      <c r="S63" s="1037" t="s">
        <v>149</v>
      </c>
      <c r="T63" s="1043">
        <f>SUM(P63 - 11)</f>
        <v>45647</v>
      </c>
      <c r="U63" s="1040">
        <f>SUM(Q63-36)</f>
        <v>45625</v>
      </c>
      <c r="V63" s="1043">
        <f>SUM(U63+31)</f>
        <v>45656</v>
      </c>
      <c r="W63" s="713" t="s">
        <v>310</v>
      </c>
    </row>
    <row r="64" spans="1:23" ht="15.75">
      <c r="A64" s="448" t="s">
        <v>194</v>
      </c>
      <c r="B64" s="282" t="s">
        <v>168</v>
      </c>
      <c r="C64" s="282">
        <f>C56+1</f>
        <v>446</v>
      </c>
      <c r="D64" s="282" t="s">
        <v>169</v>
      </c>
      <c r="E64" s="77" t="s">
        <v>176</v>
      </c>
      <c r="F64" s="78">
        <f>F56+7</f>
        <v>45609</v>
      </c>
      <c r="G64" s="79">
        <f t="shared" ref="G64" si="14">F64+1</f>
        <v>45610</v>
      </c>
      <c r="H64" s="80">
        <f>F64+1</f>
        <v>45610</v>
      </c>
      <c r="I64" s="1047"/>
      <c r="J64" s="879"/>
      <c r="K64" s="867"/>
      <c r="L64" s="1050"/>
      <c r="M64" s="1031"/>
      <c r="N64" s="1031"/>
      <c r="O64" s="1031"/>
      <c r="P64" s="1031"/>
      <c r="Q64" s="879"/>
      <c r="R64" s="1035"/>
      <c r="S64" s="1038"/>
      <c r="T64" s="1044"/>
      <c r="U64" s="1041"/>
      <c r="V64" s="1044"/>
      <c r="W64" s="856" t="s">
        <v>311</v>
      </c>
    </row>
    <row r="65" spans="1:23">
      <c r="A65" s="449" t="s">
        <v>190</v>
      </c>
      <c r="B65" s="439" t="s">
        <v>178</v>
      </c>
      <c r="C65" s="439">
        <f>C57+1</f>
        <v>443</v>
      </c>
      <c r="D65" s="439" t="s">
        <v>179</v>
      </c>
      <c r="E65" s="88" t="s">
        <v>180</v>
      </c>
      <c r="F65" s="89">
        <f>F57+7</f>
        <v>45606</v>
      </c>
      <c r="G65" s="90">
        <f>F65+1</f>
        <v>45607</v>
      </c>
      <c r="H65" s="91">
        <f>F65+4</f>
        <v>45610</v>
      </c>
      <c r="I65" s="1047"/>
      <c r="J65" s="879"/>
      <c r="K65" s="867"/>
      <c r="L65" s="1050"/>
      <c r="M65" s="1031"/>
      <c r="N65" s="1031"/>
      <c r="O65" s="1031"/>
      <c r="P65" s="1031"/>
      <c r="Q65" s="879"/>
      <c r="R65" s="1035"/>
      <c r="S65" s="1038"/>
      <c r="T65" s="1044"/>
      <c r="U65" s="1041"/>
      <c r="V65" s="1044"/>
      <c r="W65" s="715"/>
    </row>
    <row r="66" spans="1:23">
      <c r="A66" s="494" t="s">
        <v>226</v>
      </c>
      <c r="B66" s="439" t="s">
        <v>182</v>
      </c>
      <c r="C66" s="439">
        <f>C58+1</f>
        <v>444</v>
      </c>
      <c r="D66" s="439" t="s">
        <v>179</v>
      </c>
      <c r="E66" s="88" t="s">
        <v>180</v>
      </c>
      <c r="F66" s="89">
        <f>F58+7</f>
        <v>45607</v>
      </c>
      <c r="G66" s="90">
        <f>F66+1</f>
        <v>45608</v>
      </c>
      <c r="H66" s="91">
        <f>F66+2</f>
        <v>45609</v>
      </c>
      <c r="I66" s="1047"/>
      <c r="J66" s="879"/>
      <c r="K66" s="867"/>
      <c r="L66" s="1050"/>
      <c r="M66" s="1031"/>
      <c r="N66" s="1031"/>
      <c r="O66" s="1031"/>
      <c r="P66" s="1031"/>
      <c r="Q66" s="879"/>
      <c r="R66" s="1035"/>
      <c r="S66" s="1038"/>
      <c r="T66" s="1044"/>
      <c r="U66" s="1041"/>
      <c r="V66" s="1044"/>
      <c r="W66" s="664" t="s">
        <v>263</v>
      </c>
    </row>
    <row r="67" spans="1:23" ht="15.75">
      <c r="A67" s="449" t="s">
        <v>198</v>
      </c>
      <c r="B67" s="439" t="s">
        <v>184</v>
      </c>
      <c r="C67" s="439">
        <f>C59+1</f>
        <v>446</v>
      </c>
      <c r="D67" s="439" t="s">
        <v>169</v>
      </c>
      <c r="E67" s="88" t="s">
        <v>180</v>
      </c>
      <c r="F67" s="89">
        <f>F59+3</f>
        <v>45607</v>
      </c>
      <c r="G67" s="90">
        <f>F67+1</f>
        <v>45608</v>
      </c>
      <c r="H67" s="89">
        <f>F67+2</f>
        <v>45609</v>
      </c>
      <c r="I67" s="1047"/>
      <c r="J67" s="879"/>
      <c r="K67" s="867"/>
      <c r="L67" s="1050"/>
      <c r="M67" s="1031"/>
      <c r="N67" s="1031"/>
      <c r="O67" s="1031"/>
      <c r="P67" s="1031"/>
      <c r="Q67" s="879"/>
      <c r="R67" s="1035"/>
      <c r="S67" s="1038"/>
      <c r="T67" s="1044"/>
      <c r="U67" s="1041"/>
      <c r="V67" s="1044"/>
      <c r="W67" s="856"/>
    </row>
    <row r="68" spans="1:23">
      <c r="A68" s="450" t="s">
        <v>193</v>
      </c>
      <c r="B68" s="440" t="s">
        <v>186</v>
      </c>
      <c r="C68" s="440">
        <f>C60+1</f>
        <v>446</v>
      </c>
      <c r="D68" s="440" t="s">
        <v>169</v>
      </c>
      <c r="E68" s="95" t="s">
        <v>187</v>
      </c>
      <c r="F68" s="96">
        <f>SUM(F60+7)</f>
        <v>45607</v>
      </c>
      <c r="G68" s="97">
        <f>F68</f>
        <v>45607</v>
      </c>
      <c r="H68" s="98">
        <f>F68+1</f>
        <v>45608</v>
      </c>
      <c r="I68" s="1047"/>
      <c r="J68" s="879"/>
      <c r="K68" s="867"/>
      <c r="L68" s="1050"/>
      <c r="M68" s="1031"/>
      <c r="N68" s="1031"/>
      <c r="O68" s="1031"/>
      <c r="P68" s="1031"/>
      <c r="Q68" s="879"/>
      <c r="R68" s="1035"/>
      <c r="S68" s="1038"/>
      <c r="T68" s="1044"/>
      <c r="U68" s="1041"/>
      <c r="V68" s="1044"/>
      <c r="W68" s="715"/>
    </row>
    <row r="69" spans="1:23">
      <c r="A69" s="451" t="s">
        <v>217</v>
      </c>
      <c r="B69" s="440" t="s">
        <v>184</v>
      </c>
      <c r="C69" s="440">
        <f>C61+1</f>
        <v>445</v>
      </c>
      <c r="D69" s="440" t="s">
        <v>201</v>
      </c>
      <c r="E69" s="101" t="s">
        <v>187</v>
      </c>
      <c r="F69" s="102">
        <f>SUM(F61+7)</f>
        <v>45606</v>
      </c>
      <c r="G69" s="103">
        <f t="shared" ref="G69" si="15">F69+1</f>
        <v>45607</v>
      </c>
      <c r="H69" s="281">
        <f>F69+1</f>
        <v>45607</v>
      </c>
      <c r="I69" s="1048"/>
      <c r="J69" s="880"/>
      <c r="K69" s="868"/>
      <c r="L69" s="1051"/>
      <c r="M69" s="1032"/>
      <c r="N69" s="1032"/>
      <c r="O69" s="1032"/>
      <c r="P69" s="1032"/>
      <c r="Q69" s="880"/>
      <c r="R69" s="1036"/>
      <c r="S69" s="1039"/>
      <c r="T69" s="1045"/>
      <c r="U69" s="1042"/>
      <c r="V69" s="1045"/>
      <c r="W69" s="716"/>
    </row>
    <row r="70" spans="1:23">
      <c r="A70" s="858"/>
      <c r="B70" s="94"/>
      <c r="C70" s="94"/>
      <c r="D70" s="94"/>
      <c r="E70" s="94"/>
      <c r="F70" s="96"/>
      <c r="G70" s="96"/>
      <c r="H70" s="96"/>
      <c r="I70" s="542"/>
      <c r="J70" s="542"/>
      <c r="K70" s="542"/>
      <c r="L70" s="542"/>
      <c r="M70" s="542"/>
      <c r="N70" s="542"/>
      <c r="O70" s="542"/>
      <c r="P70" s="542"/>
      <c r="Q70" s="542"/>
      <c r="R70" s="640"/>
      <c r="S70" s="544"/>
      <c r="T70" s="542"/>
      <c r="U70" s="591"/>
      <c r="V70" s="542"/>
      <c r="W70" s="740"/>
    </row>
    <row r="71" spans="1:23">
      <c r="A71" s="447" t="s">
        <v>202</v>
      </c>
      <c r="B71" s="282" t="s">
        <v>168</v>
      </c>
      <c r="C71" s="282">
        <f>C63+1</f>
        <v>447</v>
      </c>
      <c r="D71" s="282" t="s">
        <v>169</v>
      </c>
      <c r="E71" s="69" t="s">
        <v>170</v>
      </c>
      <c r="F71" s="70">
        <f>F63+7</f>
        <v>45613</v>
      </c>
      <c r="G71" s="71">
        <f>F71+1</f>
        <v>45614</v>
      </c>
      <c r="H71" s="72">
        <f>F71+4</f>
        <v>45617</v>
      </c>
      <c r="I71" s="1046" t="s">
        <v>320</v>
      </c>
      <c r="J71" s="878" t="s">
        <v>309</v>
      </c>
      <c r="K71" s="866">
        <v>445</v>
      </c>
      <c r="L71" s="1049" t="s">
        <v>173</v>
      </c>
      <c r="M71" s="1052">
        <f>SUM(M63+7)</f>
        <v>45623</v>
      </c>
      <c r="N71" s="1030">
        <f>SUM(M71+1)</f>
        <v>45624</v>
      </c>
      <c r="O71" s="1030">
        <f>SUM(N71+39)</f>
        <v>45663</v>
      </c>
      <c r="P71" s="1030">
        <f>SUM(O71+2)</f>
        <v>45665</v>
      </c>
      <c r="Q71" s="1033">
        <f>SUM(P71+3)</f>
        <v>45668</v>
      </c>
      <c r="R71" s="1034">
        <f>SUM(Q71-11)</f>
        <v>45657</v>
      </c>
      <c r="S71" s="1037" t="s">
        <v>149</v>
      </c>
      <c r="T71" s="1043">
        <f>SUM(P71 - 11)</f>
        <v>45654</v>
      </c>
      <c r="U71" s="1040">
        <f>SUM(Q71-36)</f>
        <v>45632</v>
      </c>
      <c r="V71" s="1043">
        <f>SUM(U71+31)</f>
        <v>45663</v>
      </c>
      <c r="W71" s="713" t="s">
        <v>310</v>
      </c>
    </row>
    <row r="72" spans="1:23" ht="15.75">
      <c r="A72" s="448" t="s">
        <v>202</v>
      </c>
      <c r="B72" s="282" t="s">
        <v>168</v>
      </c>
      <c r="C72" s="282">
        <f>C64+1</f>
        <v>447</v>
      </c>
      <c r="D72" s="282" t="s">
        <v>169</v>
      </c>
      <c r="E72" s="77" t="s">
        <v>176</v>
      </c>
      <c r="F72" s="78">
        <f>F64+7</f>
        <v>45616</v>
      </c>
      <c r="G72" s="79">
        <f t="shared" ref="G72" si="16">F72+1</f>
        <v>45617</v>
      </c>
      <c r="H72" s="80">
        <f>F72+1</f>
        <v>45617</v>
      </c>
      <c r="I72" s="1047"/>
      <c r="J72" s="879"/>
      <c r="K72" s="867"/>
      <c r="L72" s="1050"/>
      <c r="M72" s="1031"/>
      <c r="N72" s="1031"/>
      <c r="O72" s="1031"/>
      <c r="P72" s="1031"/>
      <c r="Q72" s="879"/>
      <c r="R72" s="1035"/>
      <c r="S72" s="1038"/>
      <c r="T72" s="1044"/>
      <c r="U72" s="1041"/>
      <c r="V72" s="1044"/>
      <c r="W72" s="856" t="s">
        <v>311</v>
      </c>
    </row>
    <row r="73" spans="1:23">
      <c r="A73" s="449" t="s">
        <v>228</v>
      </c>
      <c r="B73" s="439" t="s">
        <v>178</v>
      </c>
      <c r="C73" s="439">
        <f>C65+1</f>
        <v>444</v>
      </c>
      <c r="D73" s="439" t="s">
        <v>179</v>
      </c>
      <c r="E73" s="88" t="s">
        <v>180</v>
      </c>
      <c r="F73" s="89">
        <f>F65+7</f>
        <v>45613</v>
      </c>
      <c r="G73" s="90">
        <f>F73+1</f>
        <v>45614</v>
      </c>
      <c r="H73" s="91">
        <f>F73+4</f>
        <v>45617</v>
      </c>
      <c r="I73" s="1047"/>
      <c r="J73" s="879"/>
      <c r="K73" s="867"/>
      <c r="L73" s="1050"/>
      <c r="M73" s="1031"/>
      <c r="N73" s="1031"/>
      <c r="O73" s="1031"/>
      <c r="P73" s="1031"/>
      <c r="Q73" s="879"/>
      <c r="R73" s="1035"/>
      <c r="S73" s="1038"/>
      <c r="T73" s="1044"/>
      <c r="U73" s="1041"/>
      <c r="V73" s="1044"/>
      <c r="W73" s="715"/>
    </row>
    <row r="74" spans="1:23">
      <c r="A74" s="494" t="s">
        <v>229</v>
      </c>
      <c r="B74" s="439" t="s">
        <v>182</v>
      </c>
      <c r="C74" s="439">
        <f>C66+1</f>
        <v>445</v>
      </c>
      <c r="D74" s="439" t="s">
        <v>179</v>
      </c>
      <c r="E74" s="88" t="s">
        <v>180</v>
      </c>
      <c r="F74" s="89">
        <f>F66+7</f>
        <v>45614</v>
      </c>
      <c r="G74" s="90">
        <f>F74+1</f>
        <v>45615</v>
      </c>
      <c r="H74" s="91">
        <f>F74+2</f>
        <v>45616</v>
      </c>
      <c r="I74" s="1047"/>
      <c r="J74" s="879"/>
      <c r="K74" s="867"/>
      <c r="L74" s="1050"/>
      <c r="M74" s="1031"/>
      <c r="N74" s="1031"/>
      <c r="O74" s="1031"/>
      <c r="P74" s="1031"/>
      <c r="Q74" s="879"/>
      <c r="R74" s="1035"/>
      <c r="S74" s="1038"/>
      <c r="T74" s="1044"/>
      <c r="U74" s="1041"/>
      <c r="V74" s="1044"/>
      <c r="W74" s="664" t="s">
        <v>263</v>
      </c>
    </row>
    <row r="75" spans="1:23" ht="15.75">
      <c r="A75" s="449" t="s">
        <v>213</v>
      </c>
      <c r="B75" s="439" t="s">
        <v>184</v>
      </c>
      <c r="C75" s="439">
        <f>C67+1</f>
        <v>447</v>
      </c>
      <c r="D75" s="439" t="s">
        <v>169</v>
      </c>
      <c r="E75" s="88" t="s">
        <v>180</v>
      </c>
      <c r="F75" s="89">
        <f>F67+3</f>
        <v>45610</v>
      </c>
      <c r="G75" s="90">
        <f>F75+1</f>
        <v>45611</v>
      </c>
      <c r="H75" s="89">
        <f>F75+2</f>
        <v>45612</v>
      </c>
      <c r="I75" s="1047"/>
      <c r="J75" s="879"/>
      <c r="K75" s="867"/>
      <c r="L75" s="1050"/>
      <c r="M75" s="1031"/>
      <c r="N75" s="1031"/>
      <c r="O75" s="1031"/>
      <c r="P75" s="1031"/>
      <c r="Q75" s="879"/>
      <c r="R75" s="1035"/>
      <c r="S75" s="1038"/>
      <c r="T75" s="1044"/>
      <c r="U75" s="1041"/>
      <c r="V75" s="1044"/>
      <c r="W75" s="856"/>
    </row>
    <row r="76" spans="1:23">
      <c r="A76" s="450" t="s">
        <v>199</v>
      </c>
      <c r="B76" s="440" t="s">
        <v>186</v>
      </c>
      <c r="C76" s="440">
        <f>C68+1</f>
        <v>447</v>
      </c>
      <c r="D76" s="440" t="s">
        <v>169</v>
      </c>
      <c r="E76" s="95" t="s">
        <v>187</v>
      </c>
      <c r="F76" s="96">
        <f>SUM(F68+7)</f>
        <v>45614</v>
      </c>
      <c r="G76" s="97">
        <f>F76</f>
        <v>45614</v>
      </c>
      <c r="H76" s="98">
        <f>F76+1</f>
        <v>45615</v>
      </c>
      <c r="I76" s="1047"/>
      <c r="J76" s="879"/>
      <c r="K76" s="867"/>
      <c r="L76" s="1050"/>
      <c r="M76" s="1031"/>
      <c r="N76" s="1031"/>
      <c r="O76" s="1031"/>
      <c r="P76" s="1031"/>
      <c r="Q76" s="879"/>
      <c r="R76" s="1035"/>
      <c r="S76" s="1038"/>
      <c r="T76" s="1044"/>
      <c r="U76" s="1041"/>
      <c r="V76" s="1044"/>
      <c r="W76" s="715"/>
    </row>
    <row r="77" spans="1:23">
      <c r="A77" s="451" t="s">
        <v>230</v>
      </c>
      <c r="B77" s="440" t="s">
        <v>184</v>
      </c>
      <c r="C77" s="440">
        <f>C69+1</f>
        <v>446</v>
      </c>
      <c r="D77" s="440" t="s">
        <v>201</v>
      </c>
      <c r="E77" s="101" t="s">
        <v>187</v>
      </c>
      <c r="F77" s="102">
        <f>SUM(F69+7)</f>
        <v>45613</v>
      </c>
      <c r="G77" s="103">
        <f t="shared" ref="G77" si="17">F77+1</f>
        <v>45614</v>
      </c>
      <c r="H77" s="281">
        <f>F77+1</f>
        <v>45614</v>
      </c>
      <c r="I77" s="1048"/>
      <c r="J77" s="880"/>
      <c r="K77" s="868"/>
      <c r="L77" s="1051"/>
      <c r="M77" s="1032"/>
      <c r="N77" s="1032"/>
      <c r="O77" s="1032"/>
      <c r="P77" s="1032"/>
      <c r="Q77" s="880"/>
      <c r="R77" s="1036"/>
      <c r="S77" s="1039"/>
      <c r="T77" s="1045"/>
      <c r="U77" s="1042"/>
      <c r="V77" s="1045"/>
      <c r="W77" s="716"/>
    </row>
    <row r="78" spans="1:23">
      <c r="A78" s="104"/>
      <c r="B78" s="94"/>
      <c r="C78" s="94"/>
      <c r="D78" s="94"/>
      <c r="E78" s="94"/>
      <c r="F78" s="96"/>
      <c r="G78" s="96"/>
      <c r="H78" s="96"/>
      <c r="I78" s="542"/>
      <c r="J78" s="542"/>
      <c r="K78" s="542"/>
      <c r="L78" s="542"/>
      <c r="M78" s="542"/>
      <c r="N78" s="542"/>
      <c r="O78" s="542"/>
      <c r="P78" s="542"/>
      <c r="Q78" s="542"/>
      <c r="R78" s="640"/>
      <c r="S78" s="544"/>
      <c r="T78" s="542"/>
      <c r="U78" s="591"/>
      <c r="V78" s="542"/>
      <c r="W78" s="740"/>
    </row>
    <row r="79" spans="1:23">
      <c r="A79" s="447" t="s">
        <v>207</v>
      </c>
      <c r="B79" s="282" t="s">
        <v>168</v>
      </c>
      <c r="C79" s="282">
        <f>C71+1</f>
        <v>448</v>
      </c>
      <c r="D79" s="282" t="s">
        <v>169</v>
      </c>
      <c r="E79" s="69" t="s">
        <v>170</v>
      </c>
      <c r="F79" s="70">
        <f>F71+7</f>
        <v>45620</v>
      </c>
      <c r="G79" s="71">
        <f>F79+1</f>
        <v>45621</v>
      </c>
      <c r="H79" s="72">
        <f>F79+4</f>
        <v>45624</v>
      </c>
      <c r="I79" s="1046" t="s">
        <v>321</v>
      </c>
      <c r="J79" s="878" t="s">
        <v>309</v>
      </c>
      <c r="K79" s="866">
        <v>446</v>
      </c>
      <c r="L79" s="1049" t="s">
        <v>173</v>
      </c>
      <c r="M79" s="1052">
        <f>SUM(M71+7)</f>
        <v>45630</v>
      </c>
      <c r="N79" s="1030">
        <f>SUM(M79+1)</f>
        <v>45631</v>
      </c>
      <c r="O79" s="1030">
        <f>SUM(N79+39)</f>
        <v>45670</v>
      </c>
      <c r="P79" s="1030">
        <f>SUM(O79+2)</f>
        <v>45672</v>
      </c>
      <c r="Q79" s="1033">
        <f>SUM(P79+3)</f>
        <v>45675</v>
      </c>
      <c r="R79" s="1034">
        <f>SUM(Q79-11)</f>
        <v>45664</v>
      </c>
      <c r="S79" s="1037" t="s">
        <v>149</v>
      </c>
      <c r="T79" s="1043">
        <f>SUM(P79 - 11)</f>
        <v>45661</v>
      </c>
      <c r="U79" s="1040">
        <f>SUM(Q79-36)</f>
        <v>45639</v>
      </c>
      <c r="V79" s="1043">
        <f>SUM(U79+31)</f>
        <v>45670</v>
      </c>
      <c r="W79" s="713" t="s">
        <v>310</v>
      </c>
    </row>
    <row r="80" spans="1:23" ht="15.75">
      <c r="A80" s="448" t="s">
        <v>207</v>
      </c>
      <c r="B80" s="282" t="s">
        <v>168</v>
      </c>
      <c r="C80" s="282">
        <f>C72+1</f>
        <v>448</v>
      </c>
      <c r="D80" s="282" t="s">
        <v>169</v>
      </c>
      <c r="E80" s="77" t="s">
        <v>176</v>
      </c>
      <c r="F80" s="78">
        <f>F72+7</f>
        <v>45623</v>
      </c>
      <c r="G80" s="79">
        <f t="shared" ref="G80" si="18">F80+1</f>
        <v>45624</v>
      </c>
      <c r="H80" s="80">
        <f>F80+1</f>
        <v>45624</v>
      </c>
      <c r="I80" s="1047"/>
      <c r="J80" s="879"/>
      <c r="K80" s="867"/>
      <c r="L80" s="1050"/>
      <c r="M80" s="1031"/>
      <c r="N80" s="1031"/>
      <c r="O80" s="1031"/>
      <c r="P80" s="1031"/>
      <c r="Q80" s="879"/>
      <c r="R80" s="1035"/>
      <c r="S80" s="1038"/>
      <c r="T80" s="1044"/>
      <c r="U80" s="1041"/>
      <c r="V80" s="1044"/>
      <c r="W80" s="856" t="s">
        <v>311</v>
      </c>
    </row>
    <row r="81" spans="1:23">
      <c r="A81" s="449" t="s">
        <v>177</v>
      </c>
      <c r="B81" s="439" t="s">
        <v>178</v>
      </c>
      <c r="C81" s="439">
        <f>C73+1</f>
        <v>445</v>
      </c>
      <c r="D81" s="439" t="s">
        <v>179</v>
      </c>
      <c r="E81" s="88" t="s">
        <v>180</v>
      </c>
      <c r="F81" s="89">
        <f>F73+7</f>
        <v>45620</v>
      </c>
      <c r="G81" s="90">
        <f>F81+1</f>
        <v>45621</v>
      </c>
      <c r="H81" s="91">
        <f>F81+4</f>
        <v>45624</v>
      </c>
      <c r="I81" s="1047"/>
      <c r="J81" s="879"/>
      <c r="K81" s="867"/>
      <c r="L81" s="1050"/>
      <c r="M81" s="1031"/>
      <c r="N81" s="1031"/>
      <c r="O81" s="1031"/>
      <c r="P81" s="1031"/>
      <c r="Q81" s="879"/>
      <c r="R81" s="1035"/>
      <c r="S81" s="1038"/>
      <c r="T81" s="1044"/>
      <c r="U81" s="1041"/>
      <c r="V81" s="1044"/>
      <c r="W81" s="715"/>
    </row>
    <row r="82" spans="1:23">
      <c r="A82" s="494" t="s">
        <v>232</v>
      </c>
      <c r="B82" s="439" t="s">
        <v>182</v>
      </c>
      <c r="C82" s="439">
        <f>C74+1</f>
        <v>446</v>
      </c>
      <c r="D82" s="439" t="s">
        <v>179</v>
      </c>
      <c r="E82" s="88" t="s">
        <v>180</v>
      </c>
      <c r="F82" s="89">
        <f>F74+7</f>
        <v>45621</v>
      </c>
      <c r="G82" s="90">
        <f>F82+1</f>
        <v>45622</v>
      </c>
      <c r="H82" s="91">
        <f>F82+2</f>
        <v>45623</v>
      </c>
      <c r="I82" s="1047"/>
      <c r="J82" s="879"/>
      <c r="K82" s="867"/>
      <c r="L82" s="1050"/>
      <c r="M82" s="1031"/>
      <c r="N82" s="1031"/>
      <c r="O82" s="1031"/>
      <c r="P82" s="1031"/>
      <c r="Q82" s="879"/>
      <c r="R82" s="1035"/>
      <c r="S82" s="1038"/>
      <c r="T82" s="1044"/>
      <c r="U82" s="1041"/>
      <c r="V82" s="1044"/>
      <c r="W82" s="664" t="s">
        <v>263</v>
      </c>
    </row>
    <row r="83" spans="1:23" ht="15.75">
      <c r="A83" s="449" t="s">
        <v>219</v>
      </c>
      <c r="B83" s="439" t="s">
        <v>184</v>
      </c>
      <c r="C83" s="439">
        <f>C75+1</f>
        <v>448</v>
      </c>
      <c r="D83" s="439" t="s">
        <v>169</v>
      </c>
      <c r="E83" s="88" t="s">
        <v>180</v>
      </c>
      <c r="F83" s="89">
        <f>F75+3</f>
        <v>45613</v>
      </c>
      <c r="G83" s="90">
        <f>F83+1</f>
        <v>45614</v>
      </c>
      <c r="H83" s="89">
        <f>F83+2</f>
        <v>45615</v>
      </c>
      <c r="I83" s="1047"/>
      <c r="J83" s="879"/>
      <c r="K83" s="867"/>
      <c r="L83" s="1050"/>
      <c r="M83" s="1031"/>
      <c r="N83" s="1031"/>
      <c r="O83" s="1031"/>
      <c r="P83" s="1031"/>
      <c r="Q83" s="879"/>
      <c r="R83" s="1035"/>
      <c r="S83" s="1038"/>
      <c r="T83" s="1044"/>
      <c r="U83" s="1041"/>
      <c r="V83" s="1044"/>
      <c r="W83" s="856"/>
    </row>
    <row r="84" spans="1:23">
      <c r="A84" s="450" t="s">
        <v>233</v>
      </c>
      <c r="B84" s="440" t="s">
        <v>186</v>
      </c>
      <c r="C84" s="440">
        <f>C76+1</f>
        <v>448</v>
      </c>
      <c r="D84" s="440" t="s">
        <v>169</v>
      </c>
      <c r="E84" s="95" t="s">
        <v>187</v>
      </c>
      <c r="F84" s="96">
        <f>SUM(F76+7)</f>
        <v>45621</v>
      </c>
      <c r="G84" s="97">
        <f>F84</f>
        <v>45621</v>
      </c>
      <c r="H84" s="98">
        <f>F84+1</f>
        <v>45622</v>
      </c>
      <c r="I84" s="1047"/>
      <c r="J84" s="879"/>
      <c r="K84" s="867"/>
      <c r="L84" s="1050"/>
      <c r="M84" s="1031"/>
      <c r="N84" s="1031"/>
      <c r="O84" s="1031"/>
      <c r="P84" s="1031"/>
      <c r="Q84" s="879"/>
      <c r="R84" s="1035"/>
      <c r="S84" s="1038"/>
      <c r="T84" s="1044"/>
      <c r="U84" s="1041"/>
      <c r="V84" s="1044"/>
      <c r="W84" s="715"/>
    </row>
    <row r="85" spans="1:23">
      <c r="A85" s="451" t="s">
        <v>198</v>
      </c>
      <c r="B85" s="440" t="s">
        <v>184</v>
      </c>
      <c r="C85" s="440">
        <f>C77+1</f>
        <v>447</v>
      </c>
      <c r="D85" s="440" t="s">
        <v>201</v>
      </c>
      <c r="E85" s="101" t="s">
        <v>187</v>
      </c>
      <c r="F85" s="102">
        <f>SUM(F77+7)</f>
        <v>45620</v>
      </c>
      <c r="G85" s="103">
        <f t="shared" ref="G85" si="19">F85+1</f>
        <v>45621</v>
      </c>
      <c r="H85" s="281">
        <f>F85+1</f>
        <v>45621</v>
      </c>
      <c r="I85" s="1048"/>
      <c r="J85" s="880"/>
      <c r="K85" s="868"/>
      <c r="L85" s="1051"/>
      <c r="M85" s="1032"/>
      <c r="N85" s="1032"/>
      <c r="O85" s="1032"/>
      <c r="P85" s="1032"/>
      <c r="Q85" s="880"/>
      <c r="R85" s="1036"/>
      <c r="S85" s="1039"/>
      <c r="T85" s="1045"/>
      <c r="U85" s="1042"/>
      <c r="V85" s="1045"/>
      <c r="W85" s="716"/>
    </row>
    <row r="86" spans="1:23">
      <c r="A86" s="512" t="s">
        <v>234</v>
      </c>
      <c r="B86" s="513"/>
      <c r="C86" s="513"/>
      <c r="D86" s="513" t="s">
        <v>149</v>
      </c>
      <c r="E86" s="514" t="s">
        <v>149</v>
      </c>
      <c r="F86" s="513" t="s">
        <v>149</v>
      </c>
      <c r="G86" s="513" t="s">
        <v>149</v>
      </c>
      <c r="H86" s="513" t="s">
        <v>149</v>
      </c>
      <c r="I86" s="513" t="s">
        <v>149</v>
      </c>
      <c r="J86" s="513" t="s">
        <v>149</v>
      </c>
      <c r="K86" s="513" t="s">
        <v>149</v>
      </c>
      <c r="L86" s="513" t="s">
        <v>149</v>
      </c>
      <c r="M86" s="513" t="s">
        <v>149</v>
      </c>
      <c r="N86" s="513" t="s">
        <v>149</v>
      </c>
      <c r="O86" s="513" t="s">
        <v>149</v>
      </c>
      <c r="P86" s="513" t="s">
        <v>149</v>
      </c>
      <c r="Q86" s="513" t="s">
        <v>149</v>
      </c>
      <c r="R86" s="513" t="s">
        <v>149</v>
      </c>
      <c r="S86" s="513" t="s">
        <v>149</v>
      </c>
      <c r="T86" s="513"/>
      <c r="U86" s="513" t="s">
        <v>149</v>
      </c>
      <c r="V86" s="513" t="s">
        <v>149</v>
      </c>
      <c r="W86" s="515" t="s">
        <v>149</v>
      </c>
    </row>
    <row r="87" spans="1:23">
      <c r="A87" s="515" t="s">
        <v>149</v>
      </c>
      <c r="B87" s="515" t="s">
        <v>149</v>
      </c>
      <c r="C87" s="515" t="s">
        <v>149</v>
      </c>
      <c r="D87" s="515" t="s">
        <v>149</v>
      </c>
      <c r="E87" s="514" t="s">
        <v>149</v>
      </c>
      <c r="F87" s="515" t="s">
        <v>149</v>
      </c>
      <c r="G87" s="515" t="s">
        <v>149</v>
      </c>
      <c r="H87" s="515" t="s">
        <v>149</v>
      </c>
      <c r="I87" s="515" t="s">
        <v>149</v>
      </c>
      <c r="J87" s="515" t="s">
        <v>149</v>
      </c>
      <c r="K87" s="515" t="s">
        <v>149</v>
      </c>
      <c r="L87" s="515" t="s">
        <v>149</v>
      </c>
      <c r="M87" s="515" t="s">
        <v>149</v>
      </c>
      <c r="N87" s="515" t="s">
        <v>149</v>
      </c>
      <c r="O87" s="515" t="s">
        <v>149</v>
      </c>
      <c r="P87" s="515" t="s">
        <v>149</v>
      </c>
      <c r="Q87" s="515" t="s">
        <v>149</v>
      </c>
      <c r="R87" s="515" t="s">
        <v>149</v>
      </c>
      <c r="S87" s="515" t="s">
        <v>149</v>
      </c>
      <c r="T87" s="515"/>
      <c r="U87" s="515" t="s">
        <v>149</v>
      </c>
      <c r="V87" s="515" t="s">
        <v>149</v>
      </c>
      <c r="W87" s="515" t="s">
        <v>149</v>
      </c>
    </row>
    <row r="88" spans="1:23">
      <c r="A88" s="988" t="s">
        <v>235</v>
      </c>
      <c r="B88" s="989"/>
      <c r="C88" s="989"/>
      <c r="D88" s="989"/>
      <c r="E88" s="989"/>
      <c r="F88" s="990"/>
      <c r="G88" s="2179" t="s">
        <v>236</v>
      </c>
      <c r="H88" s="2179"/>
      <c r="I88" s="2179"/>
      <c r="J88" s="2179"/>
      <c r="K88" s="2179"/>
      <c r="L88" s="2179"/>
      <c r="M88" s="2179"/>
      <c r="N88" s="2179"/>
      <c r="O88" s="2179"/>
      <c r="P88" s="2179"/>
      <c r="Q88" s="2179"/>
      <c r="R88" s="2179"/>
      <c r="S88" s="2179"/>
      <c r="T88" s="2179"/>
      <c r="U88" s="2179"/>
      <c r="V88" s="2179"/>
      <c r="W88" s="2180"/>
    </row>
    <row r="89" spans="1:23">
      <c r="A89" s="991" t="s">
        <v>322</v>
      </c>
      <c r="B89" s="986"/>
      <c r="C89" s="986"/>
      <c r="D89" s="986"/>
      <c r="E89" s="986"/>
      <c r="F89" s="987"/>
      <c r="G89" s="1022" t="s">
        <v>323</v>
      </c>
      <c r="H89" s="1022"/>
      <c r="I89" s="1022"/>
      <c r="J89" s="1022"/>
      <c r="K89" s="1022"/>
      <c r="L89" s="1022"/>
      <c r="M89" s="1022"/>
      <c r="N89" s="1022"/>
      <c r="O89" s="1022"/>
      <c r="P89" s="1022"/>
      <c r="Q89" s="1022"/>
      <c r="R89" s="1022"/>
      <c r="S89" s="1022"/>
      <c r="T89" s="1022"/>
      <c r="U89" s="1022"/>
      <c r="V89" s="1022"/>
      <c r="W89" s="1023"/>
    </row>
    <row r="90" spans="1:23">
      <c r="A90" s="1027" t="s">
        <v>324</v>
      </c>
      <c r="B90" s="1028"/>
      <c r="C90" s="1028"/>
      <c r="D90" s="1028"/>
      <c r="E90" s="1028"/>
      <c r="F90" s="1029"/>
      <c r="G90" s="919" t="s">
        <v>325</v>
      </c>
      <c r="H90" s="919"/>
      <c r="I90" s="919"/>
      <c r="J90" s="919"/>
      <c r="K90" s="919"/>
      <c r="L90" s="919"/>
      <c r="M90" s="919"/>
      <c r="N90" s="919"/>
      <c r="O90" s="919"/>
      <c r="P90" s="919"/>
      <c r="Q90" s="919"/>
      <c r="R90" s="919"/>
      <c r="S90" s="919"/>
      <c r="T90" s="919"/>
      <c r="U90" s="919"/>
      <c r="V90" s="919"/>
      <c r="W90" s="920"/>
    </row>
    <row r="91" spans="1:23">
      <c r="A91" s="1027" t="s">
        <v>271</v>
      </c>
      <c r="B91" s="1028"/>
      <c r="C91" s="1028"/>
      <c r="D91" s="1028"/>
      <c r="E91" s="1028"/>
      <c r="F91" s="1029"/>
      <c r="G91" s="925" t="s">
        <v>326</v>
      </c>
      <c r="H91" s="919"/>
      <c r="I91" s="919"/>
      <c r="J91" s="919"/>
      <c r="K91" s="919"/>
      <c r="L91" s="919"/>
      <c r="M91" s="919"/>
      <c r="N91" s="919"/>
      <c r="O91" s="919"/>
      <c r="P91" s="919"/>
      <c r="Q91" s="919"/>
      <c r="R91" s="919"/>
      <c r="S91" s="919"/>
      <c r="T91" s="919"/>
      <c r="U91" s="919"/>
      <c r="V91" s="919"/>
      <c r="W91" s="920"/>
    </row>
    <row r="92" spans="1:23">
      <c r="A92" s="1027" t="s">
        <v>327</v>
      </c>
      <c r="B92" s="1028"/>
      <c r="C92" s="1028"/>
      <c r="D92" s="1028"/>
      <c r="E92" s="1028"/>
      <c r="F92" s="1029"/>
      <c r="G92" s="1053" t="s">
        <v>328</v>
      </c>
      <c r="H92" s="1054"/>
      <c r="I92" s="1054"/>
      <c r="J92" s="1054"/>
      <c r="K92" s="1054"/>
      <c r="L92" s="1054"/>
      <c r="M92" s="1054"/>
      <c r="N92" s="1054"/>
      <c r="O92" s="1054"/>
      <c r="P92" s="1054"/>
      <c r="Q92" s="1054"/>
      <c r="R92" s="1054"/>
      <c r="S92" s="1054"/>
      <c r="T92" s="1054"/>
      <c r="U92" s="1054"/>
      <c r="V92" s="1054"/>
      <c r="W92" s="1055"/>
    </row>
    <row r="93" spans="1:23">
      <c r="A93" s="1027" t="s">
        <v>329</v>
      </c>
      <c r="B93" s="1028"/>
      <c r="C93" s="1028"/>
      <c r="D93" s="1028"/>
      <c r="E93" s="1028"/>
      <c r="F93" s="1029"/>
      <c r="G93" s="1024" t="s">
        <v>330</v>
      </c>
      <c r="H93" s="1025"/>
      <c r="I93" s="1025"/>
      <c r="J93" s="1025"/>
      <c r="K93" s="1025"/>
      <c r="L93" s="1025"/>
      <c r="M93" s="1025"/>
      <c r="N93" s="1025"/>
      <c r="O93" s="1025"/>
      <c r="P93" s="1025"/>
      <c r="Q93" s="1025"/>
      <c r="R93" s="1025"/>
      <c r="S93" s="1025"/>
      <c r="T93" s="1025"/>
      <c r="U93" s="1025"/>
      <c r="V93" s="1025"/>
      <c r="W93" s="1026"/>
    </row>
    <row r="94" spans="1:23">
      <c r="A94" s="1027" t="s">
        <v>331</v>
      </c>
      <c r="B94" s="1028"/>
      <c r="C94" s="1028"/>
      <c r="D94" s="1028"/>
      <c r="E94" s="1028"/>
      <c r="F94" s="1029"/>
      <c r="G94" s="1056" t="s">
        <v>332</v>
      </c>
      <c r="H94" s="1057"/>
      <c r="I94" s="1057"/>
      <c r="J94" s="1057"/>
      <c r="K94" s="1057"/>
      <c r="L94" s="1057"/>
      <c r="M94" s="1057"/>
      <c r="N94" s="1057"/>
      <c r="O94" s="1057"/>
      <c r="P94" s="1057"/>
      <c r="Q94" s="1057"/>
      <c r="R94" s="1057"/>
      <c r="S94" s="1057"/>
      <c r="T94" s="1057"/>
      <c r="U94" s="1057"/>
      <c r="V94" s="1057"/>
      <c r="W94" s="1058"/>
    </row>
    <row r="95" spans="1:23">
      <c r="A95" s="985" t="s">
        <v>333</v>
      </c>
      <c r="B95" s="986"/>
      <c r="C95" s="986"/>
      <c r="D95" s="986"/>
      <c r="E95" s="986"/>
      <c r="F95" s="987"/>
      <c r="G95" s="1067" t="s">
        <v>334</v>
      </c>
      <c r="H95" s="1068"/>
      <c r="I95" s="1068"/>
      <c r="J95" s="1068"/>
      <c r="K95" s="1068"/>
      <c r="L95" s="1068"/>
      <c r="M95" s="1068"/>
      <c r="N95" s="1068"/>
      <c r="O95" s="1068"/>
      <c r="P95" s="1068"/>
      <c r="Q95" s="1068"/>
      <c r="R95" s="1068"/>
      <c r="S95" s="1068"/>
      <c r="T95" s="1068"/>
      <c r="U95" s="1068"/>
      <c r="V95" s="1068"/>
      <c r="W95" s="1069"/>
    </row>
    <row r="96" spans="1:23">
      <c r="A96" s="515" t="s">
        <v>149</v>
      </c>
      <c r="B96" s="515" t="s">
        <v>149</v>
      </c>
      <c r="C96" s="515" t="s">
        <v>149</v>
      </c>
      <c r="D96" s="515" t="s">
        <v>149</v>
      </c>
      <c r="E96" s="515" t="s">
        <v>149</v>
      </c>
      <c r="F96" s="515" t="s">
        <v>149</v>
      </c>
      <c r="G96" s="515" t="s">
        <v>149</v>
      </c>
      <c r="H96" s="515" t="s">
        <v>149</v>
      </c>
      <c r="I96" s="515" t="s">
        <v>149</v>
      </c>
      <c r="J96" s="515" t="s">
        <v>149</v>
      </c>
      <c r="K96" s="515" t="s">
        <v>149</v>
      </c>
      <c r="L96" s="515" t="s">
        <v>149</v>
      </c>
      <c r="M96" s="515" t="s">
        <v>149</v>
      </c>
      <c r="N96" s="515" t="s">
        <v>149</v>
      </c>
      <c r="O96" s="515" t="s">
        <v>149</v>
      </c>
      <c r="P96" s="515" t="s">
        <v>149</v>
      </c>
      <c r="Q96" s="515" t="s">
        <v>149</v>
      </c>
      <c r="R96" s="515" t="s">
        <v>149</v>
      </c>
      <c r="S96" s="515" t="s">
        <v>149</v>
      </c>
      <c r="T96" s="515"/>
      <c r="U96" s="515" t="s">
        <v>149</v>
      </c>
      <c r="V96" s="515" t="s">
        <v>149</v>
      </c>
      <c r="W96" s="515" t="s">
        <v>149</v>
      </c>
    </row>
    <row r="97" spans="1:23">
      <c r="A97" s="515" t="s">
        <v>149</v>
      </c>
      <c r="B97" s="515" t="s">
        <v>149</v>
      </c>
      <c r="C97" s="515" t="s">
        <v>149</v>
      </c>
      <c r="D97" s="515" t="s">
        <v>149</v>
      </c>
      <c r="E97" s="515" t="s">
        <v>149</v>
      </c>
      <c r="F97" s="515" t="s">
        <v>149</v>
      </c>
      <c r="G97" s="515" t="s">
        <v>149</v>
      </c>
      <c r="H97" s="515" t="s">
        <v>149</v>
      </c>
      <c r="I97" s="515" t="s">
        <v>149</v>
      </c>
      <c r="J97" s="515" t="s">
        <v>149</v>
      </c>
      <c r="K97" s="515" t="s">
        <v>149</v>
      </c>
      <c r="L97" s="515" t="s">
        <v>149</v>
      </c>
      <c r="M97" s="515" t="s">
        <v>149</v>
      </c>
      <c r="N97" s="515" t="s">
        <v>149</v>
      </c>
      <c r="O97" s="515" t="s">
        <v>149</v>
      </c>
      <c r="P97" s="515" t="s">
        <v>149</v>
      </c>
      <c r="Q97" s="515" t="s">
        <v>149</v>
      </c>
      <c r="R97" s="515" t="s">
        <v>149</v>
      </c>
      <c r="S97" s="515" t="s">
        <v>149</v>
      </c>
      <c r="T97" s="515"/>
      <c r="U97" s="515" t="s">
        <v>149</v>
      </c>
      <c r="V97" s="515" t="s">
        <v>149</v>
      </c>
      <c r="W97" s="515" t="s">
        <v>149</v>
      </c>
    </row>
    <row r="98" spans="1:23" ht="15.75">
      <c r="A98" s="533" t="s">
        <v>242</v>
      </c>
      <c r="B98" s="514" t="s">
        <v>149</v>
      </c>
      <c r="C98" s="514" t="s">
        <v>149</v>
      </c>
      <c r="D98" s="514" t="s">
        <v>149</v>
      </c>
      <c r="E98" s="515" t="s">
        <v>149</v>
      </c>
      <c r="F98" s="514" t="s">
        <v>149</v>
      </c>
      <c r="G98" s="514" t="s">
        <v>149</v>
      </c>
      <c r="H98" s="514" t="s">
        <v>149</v>
      </c>
      <c r="I98" s="514" t="s">
        <v>149</v>
      </c>
      <c r="J98" s="514" t="s">
        <v>149</v>
      </c>
      <c r="K98" s="514" t="s">
        <v>149</v>
      </c>
      <c r="L98" s="514" t="s">
        <v>149</v>
      </c>
      <c r="M98" s="514" t="s">
        <v>149</v>
      </c>
      <c r="N98" s="514" t="s">
        <v>149</v>
      </c>
      <c r="O98" s="514" t="s">
        <v>149</v>
      </c>
      <c r="P98" s="514" t="s">
        <v>149</v>
      </c>
      <c r="Q98" s="514" t="s">
        <v>149</v>
      </c>
      <c r="R98" s="514" t="s">
        <v>149</v>
      </c>
      <c r="S98" s="514" t="s">
        <v>149</v>
      </c>
      <c r="T98" s="514"/>
      <c r="U98" s="514" t="s">
        <v>149</v>
      </c>
      <c r="V98" s="514" t="s">
        <v>149</v>
      </c>
      <c r="W98" s="515" t="s">
        <v>149</v>
      </c>
    </row>
    <row r="99" spans="1:23" ht="15.75">
      <c r="A99" s="533" t="s">
        <v>243</v>
      </c>
      <c r="B99" s="514" t="s">
        <v>149</v>
      </c>
      <c r="C99" s="514" t="s">
        <v>149</v>
      </c>
      <c r="D99" s="514" t="s">
        <v>149</v>
      </c>
      <c r="E99" s="515" t="s">
        <v>149</v>
      </c>
      <c r="F99" s="533" t="s">
        <v>149</v>
      </c>
      <c r="G99" s="514" t="s">
        <v>149</v>
      </c>
      <c r="H99" s="533" t="s">
        <v>244</v>
      </c>
      <c r="I99" s="533"/>
      <c r="J99" s="514" t="s">
        <v>149</v>
      </c>
      <c r="K99" s="514" t="s">
        <v>149</v>
      </c>
      <c r="L99" s="514" t="s">
        <v>149</v>
      </c>
      <c r="M99" s="514" t="s">
        <v>149</v>
      </c>
      <c r="N99" s="514" t="s">
        <v>149</v>
      </c>
      <c r="O99" s="514" t="s">
        <v>149</v>
      </c>
      <c r="P99" s="514" t="s">
        <v>149</v>
      </c>
      <c r="Q99" s="514" t="s">
        <v>149</v>
      </c>
      <c r="R99" s="514" t="s">
        <v>149</v>
      </c>
      <c r="S99" s="514" t="s">
        <v>149</v>
      </c>
      <c r="T99" s="514"/>
      <c r="U99" s="514" t="s">
        <v>149</v>
      </c>
      <c r="V99" s="514" t="s">
        <v>149</v>
      </c>
      <c r="W99" s="515" t="s">
        <v>149</v>
      </c>
    </row>
    <row r="100" spans="1:23" ht="15.75">
      <c r="A100" s="533" t="s">
        <v>245</v>
      </c>
      <c r="B100" s="514" t="s">
        <v>149</v>
      </c>
      <c r="C100" s="514" t="s">
        <v>149</v>
      </c>
      <c r="D100" s="514" t="s">
        <v>149</v>
      </c>
      <c r="E100" s="515" t="s">
        <v>149</v>
      </c>
      <c r="F100" s="533" t="s">
        <v>149</v>
      </c>
      <c r="G100" s="514" t="s">
        <v>149</v>
      </c>
      <c r="H100" s="533" t="s">
        <v>246</v>
      </c>
      <c r="I100" s="514" t="s">
        <v>149</v>
      </c>
      <c r="J100" s="514" t="s">
        <v>149</v>
      </c>
      <c r="K100" s="514" t="s">
        <v>149</v>
      </c>
      <c r="L100" s="514" t="s">
        <v>149</v>
      </c>
      <c r="M100" s="514" t="s">
        <v>149</v>
      </c>
      <c r="N100" s="514" t="s">
        <v>149</v>
      </c>
      <c r="O100" s="514" t="s">
        <v>149</v>
      </c>
      <c r="P100" s="514" t="s">
        <v>149</v>
      </c>
      <c r="Q100" s="514" t="s">
        <v>149</v>
      </c>
      <c r="R100" s="514" t="s">
        <v>149</v>
      </c>
      <c r="S100" s="514" t="s">
        <v>149</v>
      </c>
      <c r="T100" s="514"/>
      <c r="U100" s="514" t="s">
        <v>149</v>
      </c>
      <c r="V100" s="514" t="s">
        <v>149</v>
      </c>
      <c r="W100" s="515" t="s">
        <v>149</v>
      </c>
    </row>
    <row r="101" spans="1:23">
      <c r="A101" s="515" t="s">
        <v>247</v>
      </c>
      <c r="B101" s="515" t="s">
        <v>149</v>
      </c>
      <c r="C101" s="515" t="s">
        <v>149</v>
      </c>
      <c r="D101" s="515" t="s">
        <v>149</v>
      </c>
      <c r="E101" s="515" t="s">
        <v>149</v>
      </c>
      <c r="F101" s="515" t="s">
        <v>149</v>
      </c>
      <c r="G101" s="515" t="s">
        <v>149</v>
      </c>
      <c r="H101" s="515" t="s">
        <v>248</v>
      </c>
      <c r="I101" s="515" t="s">
        <v>149</v>
      </c>
      <c r="J101" s="515" t="s">
        <v>149</v>
      </c>
      <c r="K101" s="515" t="s">
        <v>149</v>
      </c>
      <c r="L101" s="515" t="s">
        <v>149</v>
      </c>
      <c r="M101" s="515" t="s">
        <v>149</v>
      </c>
      <c r="N101" s="515" t="s">
        <v>149</v>
      </c>
      <c r="O101" s="515" t="s">
        <v>149</v>
      </c>
      <c r="P101" s="515" t="s">
        <v>149</v>
      </c>
      <c r="Q101" s="515" t="s">
        <v>149</v>
      </c>
      <c r="R101" s="515" t="s">
        <v>149</v>
      </c>
      <c r="S101" s="515" t="s">
        <v>149</v>
      </c>
      <c r="T101" s="515"/>
      <c r="U101" s="515" t="s">
        <v>149</v>
      </c>
      <c r="V101" s="515" t="s">
        <v>149</v>
      </c>
      <c r="W101" s="515" t="s">
        <v>149</v>
      </c>
    </row>
    <row r="102" spans="1:23">
      <c r="A102" s="534" t="s">
        <v>249</v>
      </c>
      <c r="B102" s="515" t="s">
        <v>149</v>
      </c>
      <c r="C102" s="515" t="s">
        <v>149</v>
      </c>
      <c r="D102" s="515" t="s">
        <v>149</v>
      </c>
      <c r="E102" s="515" t="s">
        <v>149</v>
      </c>
      <c r="F102" s="515" t="s">
        <v>149</v>
      </c>
      <c r="G102" s="515" t="s">
        <v>149</v>
      </c>
      <c r="H102" s="534" t="s">
        <v>250</v>
      </c>
      <c r="I102" s="535"/>
      <c r="J102" s="515" t="s">
        <v>149</v>
      </c>
      <c r="K102" s="515" t="s">
        <v>149</v>
      </c>
      <c r="L102" s="515" t="s">
        <v>149</v>
      </c>
      <c r="M102" s="515" t="s">
        <v>149</v>
      </c>
      <c r="N102" s="515" t="s">
        <v>149</v>
      </c>
      <c r="O102" s="515" t="s">
        <v>149</v>
      </c>
      <c r="P102" s="515" t="s">
        <v>149</v>
      </c>
      <c r="Q102" s="515" t="s">
        <v>149</v>
      </c>
      <c r="R102" s="515" t="s">
        <v>149</v>
      </c>
      <c r="S102" s="515" t="s">
        <v>149</v>
      </c>
      <c r="T102" s="515"/>
      <c r="U102" s="515" t="s">
        <v>149</v>
      </c>
      <c r="V102" s="515" t="s">
        <v>149</v>
      </c>
      <c r="W102" s="515" t="s">
        <v>149</v>
      </c>
    </row>
    <row r="103" spans="1:23">
      <c r="A103" s="515" t="s">
        <v>149</v>
      </c>
      <c r="B103" s="515" t="s">
        <v>149</v>
      </c>
      <c r="C103" s="515" t="s">
        <v>149</v>
      </c>
      <c r="D103" s="515" t="s">
        <v>149</v>
      </c>
      <c r="E103" s="515" t="s">
        <v>149</v>
      </c>
      <c r="F103" s="515" t="s">
        <v>149</v>
      </c>
      <c r="G103" s="515" t="s">
        <v>149</v>
      </c>
      <c r="H103" s="515" t="s">
        <v>149</v>
      </c>
      <c r="I103" s="515" t="s">
        <v>149</v>
      </c>
      <c r="J103" s="515" t="s">
        <v>149</v>
      </c>
      <c r="K103" s="515" t="s">
        <v>149</v>
      </c>
      <c r="L103" s="515" t="s">
        <v>149</v>
      </c>
      <c r="M103" s="515" t="s">
        <v>149</v>
      </c>
      <c r="N103" s="515" t="s">
        <v>149</v>
      </c>
      <c r="O103" s="515" t="s">
        <v>149</v>
      </c>
      <c r="P103" s="515" t="s">
        <v>149</v>
      </c>
      <c r="Q103" s="515" t="s">
        <v>149</v>
      </c>
      <c r="R103" s="515" t="s">
        <v>149</v>
      </c>
      <c r="S103" s="515" t="s">
        <v>149</v>
      </c>
      <c r="T103" s="515"/>
      <c r="U103" s="515" t="s">
        <v>149</v>
      </c>
      <c r="V103" s="515" t="s">
        <v>149</v>
      </c>
      <c r="W103" s="515" t="s">
        <v>149</v>
      </c>
    </row>
    <row r="104" spans="1:23">
      <c r="A104" s="515" t="s">
        <v>251</v>
      </c>
      <c r="B104" s="515" t="s">
        <v>149</v>
      </c>
      <c r="C104" s="515" t="s">
        <v>149</v>
      </c>
      <c r="D104" s="515" t="s">
        <v>149</v>
      </c>
      <c r="E104" s="515" t="s">
        <v>149</v>
      </c>
      <c r="F104" s="515" t="s">
        <v>149</v>
      </c>
      <c r="G104" s="515" t="s">
        <v>149</v>
      </c>
      <c r="H104" s="515" t="s">
        <v>252</v>
      </c>
      <c r="I104" s="515"/>
      <c r="J104" s="515" t="s">
        <v>149</v>
      </c>
      <c r="K104" s="515" t="s">
        <v>149</v>
      </c>
      <c r="L104" s="515" t="s">
        <v>149</v>
      </c>
      <c r="M104" s="515" t="s">
        <v>149</v>
      </c>
      <c r="N104" s="515" t="s">
        <v>149</v>
      </c>
      <c r="O104" s="515" t="s">
        <v>149</v>
      </c>
      <c r="P104" s="515" t="s">
        <v>149</v>
      </c>
      <c r="Q104" s="515" t="s">
        <v>149</v>
      </c>
      <c r="R104" s="515" t="s">
        <v>149</v>
      </c>
      <c r="S104" s="515" t="s">
        <v>149</v>
      </c>
      <c r="T104" s="515"/>
      <c r="U104" s="515" t="s">
        <v>149</v>
      </c>
      <c r="V104" s="515" t="s">
        <v>149</v>
      </c>
      <c r="W104" s="515" t="s">
        <v>149</v>
      </c>
    </row>
    <row r="105" spans="1:23">
      <c r="A105" s="534" t="s">
        <v>253</v>
      </c>
      <c r="B105" s="515" t="s">
        <v>149</v>
      </c>
      <c r="C105" s="515" t="s">
        <v>149</v>
      </c>
      <c r="D105" s="515" t="s">
        <v>149</v>
      </c>
      <c r="E105" s="515" t="s">
        <v>149</v>
      </c>
      <c r="F105" s="515" t="s">
        <v>149</v>
      </c>
      <c r="G105" s="515" t="s">
        <v>149</v>
      </c>
      <c r="H105" s="534" t="s">
        <v>254</v>
      </c>
      <c r="I105" s="535"/>
      <c r="J105" s="515" t="s">
        <v>149</v>
      </c>
      <c r="K105" s="515" t="s">
        <v>149</v>
      </c>
      <c r="L105" s="515" t="s">
        <v>149</v>
      </c>
      <c r="M105" s="515" t="s">
        <v>149</v>
      </c>
      <c r="N105" s="515" t="s">
        <v>149</v>
      </c>
      <c r="O105" s="515" t="s">
        <v>149</v>
      </c>
      <c r="P105" s="515" t="s">
        <v>149</v>
      </c>
      <c r="Q105" s="515" t="s">
        <v>149</v>
      </c>
      <c r="R105" s="515" t="s">
        <v>149</v>
      </c>
      <c r="S105" s="515" t="s">
        <v>149</v>
      </c>
      <c r="T105" s="515"/>
      <c r="U105" s="515" t="s">
        <v>149</v>
      </c>
      <c r="V105" s="515" t="s">
        <v>149</v>
      </c>
      <c r="W105" s="515" t="s">
        <v>149</v>
      </c>
    </row>
  </sheetData>
  <mergeCells count="165">
    <mergeCell ref="U71:U77"/>
    <mergeCell ref="V71:V77"/>
    <mergeCell ref="I79:I85"/>
    <mergeCell ref="J79:J85"/>
    <mergeCell ref="K79:K85"/>
    <mergeCell ref="L79:L85"/>
    <mergeCell ref="M79:M85"/>
    <mergeCell ref="N79:N85"/>
    <mergeCell ref="O79:O85"/>
    <mergeCell ref="P79:P85"/>
    <mergeCell ref="Q79:Q85"/>
    <mergeCell ref="R79:R85"/>
    <mergeCell ref="S79:S85"/>
    <mergeCell ref="T79:T85"/>
    <mergeCell ref="U79:U85"/>
    <mergeCell ref="V79:V85"/>
    <mergeCell ref="L71:L77"/>
    <mergeCell ref="M71:M77"/>
    <mergeCell ref="N71:N77"/>
    <mergeCell ref="O71:O77"/>
    <mergeCell ref="P71:P77"/>
    <mergeCell ref="Q71:Q77"/>
    <mergeCell ref="R71:R77"/>
    <mergeCell ref="S71:S77"/>
    <mergeCell ref="T71:T77"/>
    <mergeCell ref="A95:F95"/>
    <mergeCell ref="G95:W95"/>
    <mergeCell ref="V31:V37"/>
    <mergeCell ref="A88:F88"/>
    <mergeCell ref="G88:W88"/>
    <mergeCell ref="A89:F89"/>
    <mergeCell ref="G89:W89"/>
    <mergeCell ref="O31:O37"/>
    <mergeCell ref="P31:P37"/>
    <mergeCell ref="Q31:Q37"/>
    <mergeCell ref="R31:R37"/>
    <mergeCell ref="S31:S37"/>
    <mergeCell ref="U31:U37"/>
    <mergeCell ref="I31:I37"/>
    <mergeCell ref="J31:J37"/>
    <mergeCell ref="K31:K37"/>
    <mergeCell ref="L31:L37"/>
    <mergeCell ref="M31:M37"/>
    <mergeCell ref="N31:N37"/>
    <mergeCell ref="R55:R61"/>
    <mergeCell ref="K55:K61"/>
    <mergeCell ref="L55:L61"/>
    <mergeCell ref="M55:M61"/>
    <mergeCell ref="N55:N61"/>
    <mergeCell ref="I55:I61"/>
    <mergeCell ref="J55:J61"/>
    <mergeCell ref="Q23:Q29"/>
    <mergeCell ref="R23:R29"/>
    <mergeCell ref="S23:S29"/>
    <mergeCell ref="U23:U29"/>
    <mergeCell ref="V23:V29"/>
    <mergeCell ref="T63:T69"/>
    <mergeCell ref="S55:S61"/>
    <mergeCell ref="U55:U61"/>
    <mergeCell ref="V55:V61"/>
    <mergeCell ref="O55:O61"/>
    <mergeCell ref="P55:P61"/>
    <mergeCell ref="Q55:Q61"/>
    <mergeCell ref="T23:T29"/>
    <mergeCell ref="T31:T37"/>
    <mergeCell ref="T39:T45"/>
    <mergeCell ref="T47:T53"/>
    <mergeCell ref="T55:T61"/>
    <mergeCell ref="R39:R45"/>
    <mergeCell ref="S39:S45"/>
    <mergeCell ref="U39:U45"/>
    <mergeCell ref="V39:V45"/>
    <mergeCell ref="V15:V21"/>
    <mergeCell ref="I23:I29"/>
    <mergeCell ref="J23:J29"/>
    <mergeCell ref="K23:K29"/>
    <mergeCell ref="L23:L29"/>
    <mergeCell ref="M23:M29"/>
    <mergeCell ref="N23:N29"/>
    <mergeCell ref="O23:O29"/>
    <mergeCell ref="P23:P29"/>
    <mergeCell ref="O15:O21"/>
    <mergeCell ref="P15:P21"/>
    <mergeCell ref="Q15:Q21"/>
    <mergeCell ref="R15:R21"/>
    <mergeCell ref="S15:S21"/>
    <mergeCell ref="U15:U21"/>
    <mergeCell ref="I15:I21"/>
    <mergeCell ref="J15:J21"/>
    <mergeCell ref="K15:K21"/>
    <mergeCell ref="L15:L21"/>
    <mergeCell ref="M15:M21"/>
    <mergeCell ref="N15:N21"/>
    <mergeCell ref="T15:T21"/>
    <mergeCell ref="Q7:Q13"/>
    <mergeCell ref="R7:R13"/>
    <mergeCell ref="S7:S13"/>
    <mergeCell ref="U7:U13"/>
    <mergeCell ref="V7:V13"/>
    <mergeCell ref="I7:I13"/>
    <mergeCell ref="J7:J13"/>
    <mergeCell ref="K7:K13"/>
    <mergeCell ref="L7:L13"/>
    <mergeCell ref="M7:M13"/>
    <mergeCell ref="N7:N13"/>
    <mergeCell ref="O7:O13"/>
    <mergeCell ref="P7:P13"/>
    <mergeCell ref="T7:T13"/>
    <mergeCell ref="W4:W5"/>
    <mergeCell ref="A4:A5"/>
    <mergeCell ref="B4:D5"/>
    <mergeCell ref="E4:E5"/>
    <mergeCell ref="F4:G4"/>
    <mergeCell ref="I4:I5"/>
    <mergeCell ref="J4:L5"/>
    <mergeCell ref="M4:N4"/>
    <mergeCell ref="O4:V4"/>
    <mergeCell ref="G94:W94"/>
    <mergeCell ref="A94:F94"/>
    <mergeCell ref="P47:P53"/>
    <mergeCell ref="Q47:Q53"/>
    <mergeCell ref="R47:R53"/>
    <mergeCell ref="S47:S53"/>
    <mergeCell ref="U47:U53"/>
    <mergeCell ref="V47:V53"/>
    <mergeCell ref="I39:I45"/>
    <mergeCell ref="J39:J45"/>
    <mergeCell ref="K39:K45"/>
    <mergeCell ref="L39:L45"/>
    <mergeCell ref="M39:M45"/>
    <mergeCell ref="I47:I53"/>
    <mergeCell ref="J47:J53"/>
    <mergeCell ref="K47:K53"/>
    <mergeCell ref="L47:L53"/>
    <mergeCell ref="M47:M53"/>
    <mergeCell ref="N47:N53"/>
    <mergeCell ref="O47:O53"/>
    <mergeCell ref="N39:N45"/>
    <mergeCell ref="O39:O45"/>
    <mergeCell ref="P39:P45"/>
    <mergeCell ref="Q39:Q45"/>
    <mergeCell ref="G93:W93"/>
    <mergeCell ref="A93:F93"/>
    <mergeCell ref="O63:O69"/>
    <mergeCell ref="P63:P69"/>
    <mergeCell ref="Q63:Q69"/>
    <mergeCell ref="R63:R69"/>
    <mergeCell ref="S63:S69"/>
    <mergeCell ref="U63:U69"/>
    <mergeCell ref="V63:V69"/>
    <mergeCell ref="I63:I69"/>
    <mergeCell ref="J63:J69"/>
    <mergeCell ref="K63:K69"/>
    <mergeCell ref="L63:L69"/>
    <mergeCell ref="M63:M69"/>
    <mergeCell ref="N63:N69"/>
    <mergeCell ref="A90:F90"/>
    <mergeCell ref="G90:W90"/>
    <mergeCell ref="A91:F91"/>
    <mergeCell ref="G91:W91"/>
    <mergeCell ref="A92:F92"/>
    <mergeCell ref="G92:W92"/>
    <mergeCell ref="I71:I77"/>
    <mergeCell ref="J71:J77"/>
    <mergeCell ref="K71:K77"/>
  </mergeCells>
  <hyperlinks>
    <hyperlink ref="A102" r:id="rId1" xr:uid="{D9F02284-DFFD-4007-AA39-61560A9A45D1}"/>
    <hyperlink ref="H102" r:id="rId2" xr:uid="{B7E1CD66-2342-429E-866A-88628214BDA4}"/>
    <hyperlink ref="A105" r:id="rId3" xr:uid="{181728E4-F50B-4F12-AA8F-A14322332154}"/>
    <hyperlink ref="H105" r:id="rId4" xr:uid="{04C75624-77AB-4825-A286-D3262C33A40F}"/>
  </hyperlinks>
  <pageMargins left="0.7" right="0.7" top="0.75" bottom="0.75" header="0.3" footer="0.3"/>
  <drawing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4E22A-19CF-4037-853F-5F1C7B0BCC7A}">
  <dimension ref="A1:BM262"/>
  <sheetViews>
    <sheetView topLeftCell="A103" workbookViewId="0">
      <selection activeCell="A95" sqref="A95:A96"/>
    </sheetView>
  </sheetViews>
  <sheetFormatPr defaultRowHeight="15" customHeight="1"/>
  <cols>
    <col min="1" max="1" width="32.85546875" customWidth="1"/>
    <col min="2" max="2" width="3.7109375" customWidth="1"/>
    <col min="3" max="3" width="4.7109375" customWidth="1"/>
    <col min="4" max="4" width="3.7109375" customWidth="1"/>
    <col min="9" max="9" width="23.85546875" customWidth="1"/>
    <col min="10" max="10" width="3.7109375" customWidth="1"/>
    <col min="11" max="11" width="5" bestFit="1" customWidth="1"/>
    <col min="12" max="12" width="3.7109375" customWidth="1"/>
    <col min="15" max="22" width="15.28515625" customWidth="1"/>
    <col min="23" max="23" width="47.42578125" customWidth="1"/>
  </cols>
  <sheetData>
    <row r="1" spans="1:65" ht="13.9" customHeight="1">
      <c r="A1" s="1" t="s">
        <v>255</v>
      </c>
      <c r="B1" s="2"/>
      <c r="C1" s="2"/>
      <c r="D1" s="3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</row>
    <row r="2" spans="1:65" ht="24.75">
      <c r="A2" s="4" t="s">
        <v>148</v>
      </c>
      <c r="B2" s="3" t="s">
        <v>335</v>
      </c>
      <c r="C2" s="1"/>
      <c r="D2" s="5"/>
      <c r="E2" s="5"/>
      <c r="F2" s="1"/>
      <c r="G2" s="1"/>
      <c r="H2" s="1"/>
      <c r="I2" s="1"/>
      <c r="J2" s="1"/>
      <c r="K2" s="1"/>
      <c r="L2" s="1"/>
      <c r="M2" s="1"/>
      <c r="N2" s="1"/>
      <c r="O2" s="1"/>
      <c r="P2" s="289" t="s">
        <v>336</v>
      </c>
      <c r="Q2" s="1"/>
      <c r="R2" s="1"/>
      <c r="S2" s="1"/>
      <c r="T2" s="1"/>
      <c r="U2" s="1"/>
      <c r="V2" s="1"/>
      <c r="W2" s="1"/>
      <c r="X2" s="2"/>
      <c r="Y2" s="2"/>
      <c r="Z2" s="2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</row>
    <row r="3" spans="1:65" ht="24.75">
      <c r="A3" s="1"/>
      <c r="B3" s="6"/>
      <c r="C3" s="7"/>
      <c r="D3" s="4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2"/>
      <c r="Y3" s="2"/>
      <c r="Z3" s="2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</row>
    <row r="4" spans="1:65" ht="24.75" customHeight="1" thickBot="1">
      <c r="A4" s="1122" t="s">
        <v>337</v>
      </c>
      <c r="B4" s="1123"/>
      <c r="C4" s="1123"/>
      <c r="D4" s="1123"/>
      <c r="E4" s="1123"/>
      <c r="F4" s="1123"/>
      <c r="G4" s="1124"/>
      <c r="H4" s="1124"/>
      <c r="I4" s="1125"/>
      <c r="J4" s="19"/>
      <c r="K4" s="19"/>
      <c r="L4" s="19"/>
      <c r="M4" s="19"/>
      <c r="N4" s="19"/>
      <c r="O4" s="19">
        <v>12</v>
      </c>
      <c r="P4" s="19">
        <v>13</v>
      </c>
      <c r="Q4" s="19">
        <v>14</v>
      </c>
      <c r="R4" s="19">
        <v>15</v>
      </c>
      <c r="S4" s="19"/>
      <c r="T4" s="19"/>
      <c r="U4" s="19"/>
      <c r="V4" s="19">
        <v>17</v>
      </c>
      <c r="W4" s="8"/>
      <c r="X4" s="2"/>
      <c r="Y4" s="2"/>
      <c r="Z4" s="2"/>
    </row>
    <row r="5" spans="1:65" ht="25.5" customHeight="1" thickBot="1">
      <c r="A5" s="1126" t="s">
        <v>151</v>
      </c>
      <c r="B5" s="1128" t="s">
        <v>152</v>
      </c>
      <c r="C5" s="1129"/>
      <c r="D5" s="1130"/>
      <c r="E5" s="1134" t="s">
        <v>153</v>
      </c>
      <c r="F5" s="1136" t="s">
        <v>153</v>
      </c>
      <c r="G5" s="1137"/>
      <c r="H5" s="50" t="s">
        <v>338</v>
      </c>
      <c r="I5" s="1134" t="s">
        <v>339</v>
      </c>
      <c r="J5" s="1139" t="s">
        <v>152</v>
      </c>
      <c r="K5" s="1129"/>
      <c r="L5" s="1130"/>
      <c r="M5" s="1143" t="s">
        <v>340</v>
      </c>
      <c r="N5" s="1143"/>
      <c r="O5" s="1144"/>
      <c r="P5" s="1144"/>
      <c r="Q5" s="1144"/>
      <c r="R5" s="1144"/>
      <c r="S5" s="1144"/>
      <c r="T5" s="1144"/>
      <c r="U5" s="1144"/>
      <c r="V5" s="1145"/>
      <c r="W5" s="1117" t="s">
        <v>157</v>
      </c>
      <c r="X5" s="18"/>
      <c r="Y5" s="18"/>
      <c r="Z5" s="18"/>
    </row>
    <row r="6" spans="1:65" ht="33" customHeight="1">
      <c r="A6" s="1127"/>
      <c r="B6" s="1131"/>
      <c r="C6" s="1132"/>
      <c r="D6" s="1133"/>
      <c r="E6" s="1135"/>
      <c r="F6" s="51" t="s">
        <v>158</v>
      </c>
      <c r="G6" s="51" t="s">
        <v>159</v>
      </c>
      <c r="H6" s="51" t="s">
        <v>158</v>
      </c>
      <c r="I6" s="1138"/>
      <c r="J6" s="1140"/>
      <c r="K6" s="1141"/>
      <c r="L6" s="1142"/>
      <c r="M6" s="270" t="s">
        <v>158</v>
      </c>
      <c r="N6" s="270" t="s">
        <v>159</v>
      </c>
      <c r="O6" s="240" t="s">
        <v>341</v>
      </c>
      <c r="P6" s="239" t="s">
        <v>342</v>
      </c>
      <c r="Q6" s="239" t="s">
        <v>343</v>
      </c>
      <c r="R6" s="239" t="s">
        <v>344</v>
      </c>
      <c r="S6" s="239" t="s">
        <v>345</v>
      </c>
      <c r="T6" s="239" t="s">
        <v>346</v>
      </c>
      <c r="U6" s="239" t="s">
        <v>347</v>
      </c>
      <c r="V6" s="239" t="s">
        <v>348</v>
      </c>
      <c r="W6" s="1118"/>
      <c r="X6" s="2"/>
      <c r="Y6" s="2"/>
      <c r="Z6" s="2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1:65">
      <c r="A7" s="67" t="s">
        <v>349</v>
      </c>
      <c r="B7" s="68" t="s">
        <v>184</v>
      </c>
      <c r="C7" s="68">
        <v>314</v>
      </c>
      <c r="D7" s="75" t="s">
        <v>169</v>
      </c>
      <c r="E7" s="69" t="s">
        <v>170</v>
      </c>
      <c r="F7" s="70">
        <v>45018</v>
      </c>
      <c r="G7" s="71">
        <f>SUM(F7+1)</f>
        <v>45019</v>
      </c>
      <c r="H7" s="72">
        <f>SUM(G7+24)</f>
        <v>45043</v>
      </c>
      <c r="I7" s="1076" t="s">
        <v>350</v>
      </c>
      <c r="J7" s="1079" t="s">
        <v>351</v>
      </c>
      <c r="K7" s="1082">
        <v>316</v>
      </c>
      <c r="L7" s="1085" t="s">
        <v>179</v>
      </c>
      <c r="M7" s="1070">
        <v>45047</v>
      </c>
      <c r="N7" s="1070">
        <f>SUM(M7+1)</f>
        <v>45048</v>
      </c>
      <c r="O7" s="1070">
        <f>SUM(N7+20)</f>
        <v>45068</v>
      </c>
      <c r="P7" s="1070">
        <f>SUM(O7+1)</f>
        <v>45069</v>
      </c>
      <c r="Q7" s="1070">
        <f>SUM(P7+5)</f>
        <v>45074</v>
      </c>
      <c r="R7" s="1070">
        <f>SUM(Q7+2)</f>
        <v>45076</v>
      </c>
      <c r="S7" s="1070">
        <f>SUM(R7+4)</f>
        <v>45080</v>
      </c>
      <c r="T7" s="1070">
        <f>SUM(S7+5)</f>
        <v>45085</v>
      </c>
      <c r="U7" s="1070">
        <f>SUM(T7+3)</f>
        <v>45088</v>
      </c>
      <c r="V7" s="1070">
        <f>SUM(U7+2)</f>
        <v>45090</v>
      </c>
      <c r="W7" s="1114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</row>
    <row r="8" spans="1:65">
      <c r="A8" s="81" t="s">
        <v>349</v>
      </c>
      <c r="B8" s="82" t="s">
        <v>184</v>
      </c>
      <c r="C8" s="76">
        <f>SUM(C7)</f>
        <v>314</v>
      </c>
      <c r="D8" s="83" t="s">
        <v>169</v>
      </c>
      <c r="E8" s="77" t="s">
        <v>176</v>
      </c>
      <c r="F8" s="78">
        <v>45021</v>
      </c>
      <c r="G8" s="79">
        <f>SUM(F8+1)</f>
        <v>45022</v>
      </c>
      <c r="H8" s="80">
        <f>SUM(G8+22)</f>
        <v>45044</v>
      </c>
      <c r="I8" s="1077"/>
      <c r="J8" s="1080"/>
      <c r="K8" s="1083"/>
      <c r="L8" s="1086"/>
      <c r="M8" s="1071"/>
      <c r="N8" s="1071"/>
      <c r="O8" s="1071"/>
      <c r="P8" s="1071"/>
      <c r="Q8" s="1071"/>
      <c r="R8" s="1071"/>
      <c r="S8" s="1071"/>
      <c r="T8" s="1071"/>
      <c r="U8" s="1071"/>
      <c r="V8" s="1071"/>
      <c r="W8" s="1115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</row>
    <row r="9" spans="1:65">
      <c r="A9" s="84"/>
      <c r="B9" s="85"/>
      <c r="C9" s="86"/>
      <c r="D9" s="87"/>
      <c r="E9" s="88"/>
      <c r="F9" s="89"/>
      <c r="G9" s="90"/>
      <c r="H9" s="91"/>
      <c r="I9" s="1077"/>
      <c r="J9" s="1080"/>
      <c r="K9" s="1083"/>
      <c r="L9" s="1086"/>
      <c r="M9" s="1071"/>
      <c r="N9" s="1071"/>
      <c r="O9" s="1071"/>
      <c r="P9" s="1071"/>
      <c r="Q9" s="1071"/>
      <c r="R9" s="1071"/>
      <c r="S9" s="1071"/>
      <c r="T9" s="1071"/>
      <c r="U9" s="1071"/>
      <c r="V9" s="1071"/>
      <c r="W9" s="1115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</row>
    <row r="10" spans="1:65">
      <c r="A10" s="92"/>
      <c r="B10" s="86"/>
      <c r="C10" s="86"/>
      <c r="D10" s="93"/>
      <c r="E10" s="88"/>
      <c r="F10" s="89"/>
      <c r="G10" s="90"/>
      <c r="H10" s="245"/>
      <c r="I10" s="1077"/>
      <c r="J10" s="1080"/>
      <c r="K10" s="1083"/>
      <c r="L10" s="1086"/>
      <c r="M10" s="1071"/>
      <c r="N10" s="1071"/>
      <c r="O10" s="1071"/>
      <c r="P10" s="1071"/>
      <c r="Q10" s="1071"/>
      <c r="R10" s="1071"/>
      <c r="S10" s="1071"/>
      <c r="T10" s="1071"/>
      <c r="U10" s="1071"/>
      <c r="V10" s="1071"/>
      <c r="W10" s="1115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</row>
    <row r="11" spans="1:65">
      <c r="A11" s="84"/>
      <c r="B11" s="85"/>
      <c r="C11" s="86"/>
      <c r="D11" s="87"/>
      <c r="E11" s="88"/>
      <c r="F11" s="89"/>
      <c r="G11" s="90"/>
      <c r="H11" s="245"/>
      <c r="I11" s="1077"/>
      <c r="J11" s="1080"/>
      <c r="K11" s="1083"/>
      <c r="L11" s="1086"/>
      <c r="M11" s="1071"/>
      <c r="N11" s="1071"/>
      <c r="O11" s="1071"/>
      <c r="P11" s="1071"/>
      <c r="Q11" s="1071"/>
      <c r="R11" s="1071"/>
      <c r="S11" s="1071"/>
      <c r="T11" s="1071"/>
      <c r="U11" s="1071"/>
      <c r="V11" s="1071"/>
      <c r="W11" s="1115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</row>
    <row r="12" spans="1:65">
      <c r="A12" s="104"/>
      <c r="B12" s="105"/>
      <c r="C12" s="94"/>
      <c r="D12" s="106"/>
      <c r="E12" s="95"/>
      <c r="F12" s="96"/>
      <c r="G12" s="97"/>
      <c r="H12" s="98"/>
      <c r="I12" s="1077"/>
      <c r="J12" s="1080"/>
      <c r="K12" s="1083"/>
      <c r="L12" s="1086"/>
      <c r="M12" s="1071"/>
      <c r="N12" s="1071"/>
      <c r="O12" s="1071"/>
      <c r="P12" s="1071"/>
      <c r="Q12" s="1071"/>
      <c r="R12" s="1071"/>
      <c r="S12" s="1071"/>
      <c r="T12" s="1071"/>
      <c r="U12" s="1071"/>
      <c r="V12" s="1071"/>
      <c r="W12" s="1115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</row>
    <row r="13" spans="1:65">
      <c r="A13" s="99"/>
      <c r="B13" s="107"/>
      <c r="C13" s="100"/>
      <c r="D13" s="108"/>
      <c r="E13" s="101"/>
      <c r="F13" s="102"/>
      <c r="G13" s="103"/>
      <c r="H13" s="103"/>
      <c r="I13" s="1078"/>
      <c r="J13" s="1081"/>
      <c r="K13" s="1084"/>
      <c r="L13" s="1087"/>
      <c r="M13" s="1072"/>
      <c r="N13" s="1072"/>
      <c r="O13" s="1072"/>
      <c r="P13" s="1072"/>
      <c r="Q13" s="1072"/>
      <c r="R13" s="1072"/>
      <c r="S13" s="1072"/>
      <c r="T13" s="1072"/>
      <c r="U13" s="1072"/>
      <c r="V13" s="1072"/>
      <c r="W13" s="1116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</row>
    <row r="14" spans="1:65" ht="7.9" customHeight="1">
      <c r="A14" s="62"/>
      <c r="B14" s="39"/>
      <c r="C14" s="39"/>
      <c r="D14" s="40"/>
      <c r="E14" s="40"/>
      <c r="F14" s="39"/>
      <c r="G14" s="39"/>
      <c r="H14" s="39"/>
      <c r="I14" s="63"/>
      <c r="J14" s="63"/>
      <c r="K14" s="63"/>
      <c r="L14" s="63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1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</row>
    <row r="15" spans="1:65">
      <c r="A15" s="285" t="s">
        <v>352</v>
      </c>
      <c r="B15" s="73" t="s">
        <v>184</v>
      </c>
      <c r="C15" s="68">
        <f>SUM(C7+1)</f>
        <v>315</v>
      </c>
      <c r="D15" s="75" t="s">
        <v>169</v>
      </c>
      <c r="E15" s="69" t="s">
        <v>170</v>
      </c>
      <c r="F15" s="70">
        <f t="shared" ref="F15:F16" si="0">SUM(F7+7)</f>
        <v>45025</v>
      </c>
      <c r="G15" s="71">
        <f>SUM(F15+1)</f>
        <v>45026</v>
      </c>
      <c r="H15" s="72">
        <f>SUM(G15+24)</f>
        <v>45050</v>
      </c>
      <c r="I15" s="1076" t="s">
        <v>353</v>
      </c>
      <c r="J15" s="1079" t="s">
        <v>351</v>
      </c>
      <c r="K15" s="1082">
        <f>SUM(K7+1)</f>
        <v>317</v>
      </c>
      <c r="L15" s="1085" t="s">
        <v>179</v>
      </c>
      <c r="M15" s="1070">
        <f>SUM(M7+7)</f>
        <v>45054</v>
      </c>
      <c r="N15" s="1070">
        <f>SUM(M15+1)</f>
        <v>45055</v>
      </c>
      <c r="O15" s="1070">
        <f>SUM(N15+20)</f>
        <v>45075</v>
      </c>
      <c r="P15" s="1070">
        <f>SUM(O15+1)</f>
        <v>45076</v>
      </c>
      <c r="Q15" s="1070">
        <f>SUM(P15+5)</f>
        <v>45081</v>
      </c>
      <c r="R15" s="1070">
        <f>SUM(Q15+2)</f>
        <v>45083</v>
      </c>
      <c r="S15" s="1070">
        <f>SUM(R15+4)</f>
        <v>45087</v>
      </c>
      <c r="T15" s="1070">
        <f>SUM(S15+5)</f>
        <v>45092</v>
      </c>
      <c r="U15" s="1070">
        <f>SUM(T15+3)</f>
        <v>45095</v>
      </c>
      <c r="V15" s="1070">
        <f>SUM(U15+2)</f>
        <v>45097</v>
      </c>
      <c r="W15" s="1119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</row>
    <row r="16" spans="1:65">
      <c r="A16" s="81" t="s">
        <v>354</v>
      </c>
      <c r="B16" s="82" t="s">
        <v>184</v>
      </c>
      <c r="C16" s="76">
        <f>SUM(C15)</f>
        <v>315</v>
      </c>
      <c r="D16" s="83" t="s">
        <v>169</v>
      </c>
      <c r="E16" s="77" t="s">
        <v>176</v>
      </c>
      <c r="F16" s="78">
        <f t="shared" si="0"/>
        <v>45028</v>
      </c>
      <c r="G16" s="79">
        <f>SUM(F16+1)</f>
        <v>45029</v>
      </c>
      <c r="H16" s="80">
        <f>SUM(G16+22)</f>
        <v>45051</v>
      </c>
      <c r="I16" s="1077"/>
      <c r="J16" s="1080"/>
      <c r="K16" s="1083"/>
      <c r="L16" s="1086"/>
      <c r="M16" s="1071"/>
      <c r="N16" s="1071"/>
      <c r="O16" s="1071"/>
      <c r="P16" s="1071"/>
      <c r="Q16" s="1071"/>
      <c r="R16" s="1071"/>
      <c r="S16" s="1071"/>
      <c r="T16" s="1071"/>
      <c r="U16" s="1071"/>
      <c r="V16" s="1071"/>
      <c r="W16" s="1120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</row>
    <row r="17" spans="1:65">
      <c r="A17" s="84"/>
      <c r="B17" s="85"/>
      <c r="C17" s="86"/>
      <c r="D17" s="87"/>
      <c r="E17" s="88"/>
      <c r="F17" s="89"/>
      <c r="G17" s="90"/>
      <c r="H17" s="91"/>
      <c r="I17" s="1077"/>
      <c r="J17" s="1080"/>
      <c r="K17" s="1083"/>
      <c r="L17" s="1086"/>
      <c r="M17" s="1071"/>
      <c r="N17" s="1071"/>
      <c r="O17" s="1071"/>
      <c r="P17" s="1071"/>
      <c r="Q17" s="1071"/>
      <c r="R17" s="1071"/>
      <c r="S17" s="1071"/>
      <c r="T17" s="1071"/>
      <c r="U17" s="1071"/>
      <c r="V17" s="1071"/>
      <c r="W17" s="1120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</row>
    <row r="18" spans="1:65">
      <c r="A18" s="287"/>
      <c r="B18" s="86"/>
      <c r="C18" s="86"/>
      <c r="D18" s="93"/>
      <c r="E18" s="88"/>
      <c r="F18" s="89"/>
      <c r="G18" s="90"/>
      <c r="H18" s="245"/>
      <c r="I18" s="1077"/>
      <c r="J18" s="1080"/>
      <c r="K18" s="1083"/>
      <c r="L18" s="1086"/>
      <c r="M18" s="1071"/>
      <c r="N18" s="1071"/>
      <c r="O18" s="1071"/>
      <c r="P18" s="1071"/>
      <c r="Q18" s="1071"/>
      <c r="R18" s="1071"/>
      <c r="S18" s="1071"/>
      <c r="T18" s="1071"/>
      <c r="U18" s="1071"/>
      <c r="V18" s="1071"/>
      <c r="W18" s="1120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</row>
    <row r="19" spans="1:65">
      <c r="A19" s="84"/>
      <c r="B19" s="85"/>
      <c r="C19" s="86"/>
      <c r="D19" s="87"/>
      <c r="E19" s="88"/>
      <c r="F19" s="89"/>
      <c r="G19" s="90"/>
      <c r="H19" s="245"/>
      <c r="I19" s="1077"/>
      <c r="J19" s="1080"/>
      <c r="K19" s="1083"/>
      <c r="L19" s="1086"/>
      <c r="M19" s="1071"/>
      <c r="N19" s="1071"/>
      <c r="O19" s="1071"/>
      <c r="P19" s="1071"/>
      <c r="Q19" s="1071"/>
      <c r="R19" s="1071"/>
      <c r="S19" s="1071"/>
      <c r="T19" s="1071"/>
      <c r="U19" s="1071"/>
      <c r="V19" s="1071"/>
      <c r="W19" s="1120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</row>
    <row r="20" spans="1:65">
      <c r="A20" s="104"/>
      <c r="B20" s="105"/>
      <c r="C20" s="94"/>
      <c r="D20" s="106"/>
      <c r="E20" s="95"/>
      <c r="F20" s="96"/>
      <c r="G20" s="97"/>
      <c r="H20" s="98"/>
      <c r="I20" s="1077"/>
      <c r="J20" s="1080"/>
      <c r="K20" s="1083"/>
      <c r="L20" s="1086"/>
      <c r="M20" s="1071"/>
      <c r="N20" s="1071"/>
      <c r="O20" s="1071"/>
      <c r="P20" s="1071"/>
      <c r="Q20" s="1071"/>
      <c r="R20" s="1071"/>
      <c r="S20" s="1071"/>
      <c r="T20" s="1071"/>
      <c r="U20" s="1071"/>
      <c r="V20" s="1071"/>
      <c r="W20" s="1120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</row>
    <row r="21" spans="1:65">
      <c r="A21" s="286"/>
      <c r="B21" s="107"/>
      <c r="C21" s="100"/>
      <c r="D21" s="108"/>
      <c r="E21" s="101"/>
      <c r="F21" s="102"/>
      <c r="G21" s="103"/>
      <c r="H21" s="103"/>
      <c r="I21" s="1078"/>
      <c r="J21" s="1081"/>
      <c r="K21" s="1084"/>
      <c r="L21" s="1087"/>
      <c r="M21" s="1072"/>
      <c r="N21" s="1072"/>
      <c r="O21" s="1072"/>
      <c r="P21" s="1072"/>
      <c r="Q21" s="1072"/>
      <c r="R21" s="1072"/>
      <c r="S21" s="1072"/>
      <c r="T21" s="1072"/>
      <c r="U21" s="1072"/>
      <c r="V21" s="1072"/>
      <c r="W21" s="1121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</row>
    <row r="22" spans="1:65" ht="7.9" customHeight="1">
      <c r="A22" s="62"/>
      <c r="B22" s="39"/>
      <c r="C22" s="39"/>
      <c r="D22" s="40"/>
      <c r="E22" s="40"/>
      <c r="F22" s="39"/>
      <c r="G22" s="39"/>
      <c r="H22" s="39"/>
      <c r="I22" s="63"/>
      <c r="J22" s="63"/>
      <c r="K22" s="63"/>
      <c r="L22" s="63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1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</row>
    <row r="23" spans="1:65">
      <c r="A23" s="246" t="s">
        <v>224</v>
      </c>
      <c r="B23" s="68" t="s">
        <v>184</v>
      </c>
      <c r="C23" s="68">
        <f>SUM(C15+1)</f>
        <v>316</v>
      </c>
      <c r="D23" s="75" t="s">
        <v>169</v>
      </c>
      <c r="E23" s="69" t="s">
        <v>170</v>
      </c>
      <c r="F23" s="70">
        <f t="shared" ref="F23:F24" si="1">SUM(F15+7)</f>
        <v>45032</v>
      </c>
      <c r="G23" s="71">
        <f>SUM(F23+1)</f>
        <v>45033</v>
      </c>
      <c r="H23" s="72">
        <f>SUM(G23+24)</f>
        <v>45057</v>
      </c>
      <c r="I23" s="1076" t="s">
        <v>355</v>
      </c>
      <c r="J23" s="1079"/>
      <c r="K23" s="1082">
        <v>2318</v>
      </c>
      <c r="L23" s="1085" t="s">
        <v>356</v>
      </c>
      <c r="M23" s="1070">
        <f>SUM(M15+7)</f>
        <v>45061</v>
      </c>
      <c r="N23" s="1070">
        <f>SUM(M23+1)</f>
        <v>45062</v>
      </c>
      <c r="O23" s="1070">
        <f>SUM(N23+20)</f>
        <v>45082</v>
      </c>
      <c r="P23" s="1070">
        <f>SUM(O23+1)</f>
        <v>45083</v>
      </c>
      <c r="Q23" s="1070">
        <f>SUM(P23+5)</f>
        <v>45088</v>
      </c>
      <c r="R23" s="1070">
        <f>SUM(Q23+2)</f>
        <v>45090</v>
      </c>
      <c r="S23" s="1070">
        <f>SUM(R23+4)</f>
        <v>45094</v>
      </c>
      <c r="T23" s="1070">
        <f>SUM(S23+5)</f>
        <v>45099</v>
      </c>
      <c r="U23" s="1070">
        <f>SUM(T23+3)</f>
        <v>45102</v>
      </c>
      <c r="V23" s="1070">
        <f>SUM(U23+2)</f>
        <v>45104</v>
      </c>
      <c r="W23" s="1073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</row>
    <row r="24" spans="1:65">
      <c r="A24" s="233" t="s">
        <v>224</v>
      </c>
      <c r="B24" s="82" t="s">
        <v>184</v>
      </c>
      <c r="C24" s="76">
        <f>SUM(C23)</f>
        <v>316</v>
      </c>
      <c r="D24" s="83" t="s">
        <v>169</v>
      </c>
      <c r="E24" s="77" t="s">
        <v>176</v>
      </c>
      <c r="F24" s="78">
        <f t="shared" si="1"/>
        <v>45035</v>
      </c>
      <c r="G24" s="79">
        <f>SUM(F24+1)</f>
        <v>45036</v>
      </c>
      <c r="H24" s="80">
        <f>SUM(G24+22)</f>
        <v>45058</v>
      </c>
      <c r="I24" s="1077"/>
      <c r="J24" s="1080"/>
      <c r="K24" s="1083"/>
      <c r="L24" s="1086"/>
      <c r="M24" s="1071"/>
      <c r="N24" s="1071"/>
      <c r="O24" s="1071"/>
      <c r="P24" s="1071"/>
      <c r="Q24" s="1071"/>
      <c r="R24" s="1071"/>
      <c r="S24" s="1071"/>
      <c r="T24" s="1071"/>
      <c r="U24" s="1071"/>
      <c r="V24" s="1071"/>
      <c r="W24" s="1074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</row>
    <row r="25" spans="1:65">
      <c r="A25" s="84"/>
      <c r="B25" s="85"/>
      <c r="C25" s="86"/>
      <c r="D25" s="87"/>
      <c r="E25" s="88"/>
      <c r="F25" s="89"/>
      <c r="G25" s="90"/>
      <c r="H25" s="91"/>
      <c r="I25" s="1077"/>
      <c r="J25" s="1080"/>
      <c r="K25" s="1083"/>
      <c r="L25" s="1086"/>
      <c r="M25" s="1071"/>
      <c r="N25" s="1071"/>
      <c r="O25" s="1071"/>
      <c r="P25" s="1071"/>
      <c r="Q25" s="1071"/>
      <c r="R25" s="1071"/>
      <c r="S25" s="1071"/>
      <c r="T25" s="1071"/>
      <c r="U25" s="1071"/>
      <c r="V25" s="1071"/>
      <c r="W25" s="1074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</row>
    <row r="26" spans="1:65">
      <c r="A26" s="92"/>
      <c r="B26" s="86"/>
      <c r="C26" s="86"/>
      <c r="D26" s="93"/>
      <c r="E26" s="88"/>
      <c r="F26" s="89"/>
      <c r="G26" s="90"/>
      <c r="H26" s="245"/>
      <c r="I26" s="1077"/>
      <c r="J26" s="1080"/>
      <c r="K26" s="1083"/>
      <c r="L26" s="1086"/>
      <c r="M26" s="1071"/>
      <c r="N26" s="1071"/>
      <c r="O26" s="1071"/>
      <c r="P26" s="1071"/>
      <c r="Q26" s="1071"/>
      <c r="R26" s="1071"/>
      <c r="S26" s="1071"/>
      <c r="T26" s="1071"/>
      <c r="U26" s="1071"/>
      <c r="V26" s="1071"/>
      <c r="W26" s="1074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</row>
    <row r="27" spans="1:65">
      <c r="A27" s="84"/>
      <c r="B27" s="85"/>
      <c r="C27" s="86"/>
      <c r="D27" s="87"/>
      <c r="E27" s="88"/>
      <c r="F27" s="89"/>
      <c r="G27" s="90"/>
      <c r="H27" s="245"/>
      <c r="I27" s="1077"/>
      <c r="J27" s="1080"/>
      <c r="K27" s="1083"/>
      <c r="L27" s="1086"/>
      <c r="M27" s="1071"/>
      <c r="N27" s="1071"/>
      <c r="O27" s="1071"/>
      <c r="P27" s="1071"/>
      <c r="Q27" s="1071"/>
      <c r="R27" s="1071"/>
      <c r="S27" s="1071"/>
      <c r="T27" s="1071"/>
      <c r="U27" s="1071"/>
      <c r="V27" s="1071"/>
      <c r="W27" s="1074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</row>
    <row r="28" spans="1:65">
      <c r="A28" s="104"/>
      <c r="B28" s="105"/>
      <c r="C28" s="94"/>
      <c r="D28" s="106"/>
      <c r="E28" s="95"/>
      <c r="F28" s="96"/>
      <c r="G28" s="97"/>
      <c r="H28" s="98"/>
      <c r="I28" s="1077"/>
      <c r="J28" s="1080"/>
      <c r="K28" s="1083"/>
      <c r="L28" s="1086"/>
      <c r="M28" s="1071"/>
      <c r="N28" s="1071"/>
      <c r="O28" s="1071"/>
      <c r="P28" s="1071"/>
      <c r="Q28" s="1071"/>
      <c r="R28" s="1071"/>
      <c r="S28" s="1071"/>
      <c r="T28" s="1071"/>
      <c r="U28" s="1071"/>
      <c r="V28" s="1071"/>
      <c r="W28" s="1074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</row>
    <row r="29" spans="1:65">
      <c r="A29" s="99"/>
      <c r="B29" s="107"/>
      <c r="C29" s="100"/>
      <c r="D29" s="108"/>
      <c r="E29" s="101"/>
      <c r="F29" s="102"/>
      <c r="G29" s="103"/>
      <c r="H29" s="103"/>
      <c r="I29" s="1078"/>
      <c r="J29" s="1081"/>
      <c r="K29" s="1084"/>
      <c r="L29" s="1087"/>
      <c r="M29" s="1072"/>
      <c r="N29" s="1072"/>
      <c r="O29" s="1072"/>
      <c r="P29" s="1072"/>
      <c r="Q29" s="1072"/>
      <c r="R29" s="1072"/>
      <c r="S29" s="1072"/>
      <c r="T29" s="1072"/>
      <c r="U29" s="1072"/>
      <c r="V29" s="1072"/>
      <c r="W29" s="1075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</row>
    <row r="30" spans="1:65" ht="7.9" customHeight="1">
      <c r="A30" s="62"/>
      <c r="B30" s="39"/>
      <c r="C30" s="39"/>
      <c r="D30" s="40"/>
      <c r="E30" s="40"/>
      <c r="F30" s="39"/>
      <c r="G30" s="39"/>
      <c r="H30" s="39"/>
      <c r="I30" s="63"/>
      <c r="J30" s="63"/>
      <c r="K30" s="63"/>
      <c r="L30" s="63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1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</row>
    <row r="31" spans="1:65">
      <c r="A31" s="74" t="s">
        <v>357</v>
      </c>
      <c r="B31" s="73" t="s">
        <v>184</v>
      </c>
      <c r="C31" s="68">
        <f>SUM(C23+1)</f>
        <v>317</v>
      </c>
      <c r="D31" s="75" t="s">
        <v>169</v>
      </c>
      <c r="E31" s="69" t="s">
        <v>170</v>
      </c>
      <c r="F31" s="70">
        <f t="shared" ref="F31:F32" si="2">SUM(F23+7)</f>
        <v>45039</v>
      </c>
      <c r="G31" s="71">
        <f>SUM(F31+1)</f>
        <v>45040</v>
      </c>
      <c r="H31" s="72">
        <f>SUM(G31+24)</f>
        <v>45064</v>
      </c>
      <c r="I31" s="1108" t="s">
        <v>358</v>
      </c>
      <c r="J31" s="1110" t="s">
        <v>351</v>
      </c>
      <c r="K31" s="1112">
        <v>319</v>
      </c>
      <c r="L31" s="1108" t="s">
        <v>179</v>
      </c>
      <c r="M31" s="1070">
        <f>SUM(M23+7)</f>
        <v>45068</v>
      </c>
      <c r="N31" s="1070">
        <f>SUM(M31+1)</f>
        <v>45069</v>
      </c>
      <c r="O31" s="1070">
        <f>SUM(N31+20)</f>
        <v>45089</v>
      </c>
      <c r="P31" s="1070">
        <f>SUM(O31+1)</f>
        <v>45090</v>
      </c>
      <c r="Q31" s="1070">
        <f>SUM(P31+5)</f>
        <v>45095</v>
      </c>
      <c r="R31" s="1070">
        <f>SUM(Q31+2)</f>
        <v>45097</v>
      </c>
      <c r="S31" s="1070">
        <f>SUM(R31+4)</f>
        <v>45101</v>
      </c>
      <c r="T31" s="1070">
        <f>SUM(S31+5)</f>
        <v>45106</v>
      </c>
      <c r="U31" s="1070">
        <f>SUM(T31+3)</f>
        <v>45109</v>
      </c>
      <c r="V31" s="1070">
        <f>SUM(U31+2)</f>
        <v>45111</v>
      </c>
      <c r="W31" s="1073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</row>
    <row r="32" spans="1:65">
      <c r="A32" s="247" t="s">
        <v>357</v>
      </c>
      <c r="B32" s="76" t="s">
        <v>184</v>
      </c>
      <c r="C32" s="76">
        <f>SUM(C31)</f>
        <v>317</v>
      </c>
      <c r="D32" s="83" t="s">
        <v>169</v>
      </c>
      <c r="E32" s="77" t="s">
        <v>176</v>
      </c>
      <c r="F32" s="78">
        <f t="shared" si="2"/>
        <v>45042</v>
      </c>
      <c r="G32" s="79">
        <f>SUM(F32+1)</f>
        <v>45043</v>
      </c>
      <c r="H32" s="80">
        <f>SUM(G32+22)</f>
        <v>45065</v>
      </c>
      <c r="I32" s="1086"/>
      <c r="J32" s="1080"/>
      <c r="K32" s="1083"/>
      <c r="L32" s="1086"/>
      <c r="M32" s="1071"/>
      <c r="N32" s="1071"/>
      <c r="O32" s="1071"/>
      <c r="P32" s="1071"/>
      <c r="Q32" s="1071"/>
      <c r="R32" s="1071"/>
      <c r="S32" s="1071"/>
      <c r="T32" s="1071"/>
      <c r="U32" s="1071"/>
      <c r="V32" s="1071"/>
      <c r="W32" s="1074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</row>
    <row r="33" spans="1:65">
      <c r="A33" s="84"/>
      <c r="B33" s="85"/>
      <c r="C33" s="86"/>
      <c r="D33" s="87"/>
      <c r="E33" s="88"/>
      <c r="F33" s="89"/>
      <c r="G33" s="90"/>
      <c r="H33" s="91"/>
      <c r="I33" s="1086"/>
      <c r="J33" s="1080"/>
      <c r="K33" s="1083"/>
      <c r="L33" s="1086"/>
      <c r="M33" s="1071"/>
      <c r="N33" s="1071"/>
      <c r="O33" s="1071"/>
      <c r="P33" s="1071"/>
      <c r="Q33" s="1071"/>
      <c r="R33" s="1071"/>
      <c r="S33" s="1071"/>
      <c r="T33" s="1071"/>
      <c r="U33" s="1071"/>
      <c r="V33" s="1071"/>
      <c r="W33" s="1074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</row>
    <row r="34" spans="1:65">
      <c r="A34" s="92"/>
      <c r="B34" s="86"/>
      <c r="C34" s="86"/>
      <c r="D34" s="93"/>
      <c r="E34" s="88"/>
      <c r="F34" s="89"/>
      <c r="G34" s="90"/>
      <c r="H34" s="245"/>
      <c r="I34" s="1086"/>
      <c r="J34" s="1080"/>
      <c r="K34" s="1083"/>
      <c r="L34" s="1086"/>
      <c r="M34" s="1071"/>
      <c r="N34" s="1071"/>
      <c r="O34" s="1071"/>
      <c r="P34" s="1071"/>
      <c r="Q34" s="1071"/>
      <c r="R34" s="1071"/>
      <c r="S34" s="1071"/>
      <c r="T34" s="1071"/>
      <c r="U34" s="1071"/>
      <c r="V34" s="1071"/>
      <c r="W34" s="1074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</row>
    <row r="35" spans="1:65">
      <c r="A35" s="84"/>
      <c r="B35" s="85"/>
      <c r="C35" s="86"/>
      <c r="D35" s="87"/>
      <c r="E35" s="88"/>
      <c r="F35" s="89"/>
      <c r="G35" s="90"/>
      <c r="H35" s="245"/>
      <c r="I35" s="1086"/>
      <c r="J35" s="1080"/>
      <c r="K35" s="1083"/>
      <c r="L35" s="1086"/>
      <c r="M35" s="1071"/>
      <c r="N35" s="1071"/>
      <c r="O35" s="1071"/>
      <c r="P35" s="1071"/>
      <c r="Q35" s="1071"/>
      <c r="R35" s="1071"/>
      <c r="S35" s="1071"/>
      <c r="T35" s="1071"/>
      <c r="U35" s="1071"/>
      <c r="V35" s="1071"/>
      <c r="W35" s="1074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</row>
    <row r="36" spans="1:65">
      <c r="A36" s="104"/>
      <c r="B36" s="105"/>
      <c r="C36" s="94"/>
      <c r="D36" s="106"/>
      <c r="E36" s="95"/>
      <c r="F36" s="96"/>
      <c r="G36" s="97"/>
      <c r="H36" s="98"/>
      <c r="I36" s="1086"/>
      <c r="J36" s="1080"/>
      <c r="K36" s="1083"/>
      <c r="L36" s="1086"/>
      <c r="M36" s="1071"/>
      <c r="N36" s="1071"/>
      <c r="O36" s="1071"/>
      <c r="P36" s="1071"/>
      <c r="Q36" s="1071"/>
      <c r="R36" s="1071"/>
      <c r="S36" s="1071"/>
      <c r="T36" s="1071"/>
      <c r="U36" s="1071"/>
      <c r="V36" s="1071"/>
      <c r="W36" s="1074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</row>
    <row r="37" spans="1:65">
      <c r="A37" s="99"/>
      <c r="B37" s="107"/>
      <c r="C37" s="100"/>
      <c r="D37" s="108"/>
      <c r="E37" s="101"/>
      <c r="F37" s="102"/>
      <c r="G37" s="103"/>
      <c r="H37" s="103"/>
      <c r="I37" s="1109"/>
      <c r="J37" s="1111"/>
      <c r="K37" s="1113"/>
      <c r="L37" s="1109"/>
      <c r="M37" s="1072"/>
      <c r="N37" s="1072"/>
      <c r="O37" s="1072"/>
      <c r="P37" s="1072"/>
      <c r="Q37" s="1072"/>
      <c r="R37" s="1072"/>
      <c r="S37" s="1072"/>
      <c r="T37" s="1072"/>
      <c r="U37" s="1072"/>
      <c r="V37" s="1072"/>
      <c r="W37" s="1075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</row>
    <row r="38" spans="1:65" ht="7.9" customHeight="1">
      <c r="A38" s="104"/>
      <c r="B38" s="94"/>
      <c r="C38" s="94"/>
      <c r="D38" s="106"/>
      <c r="E38" s="94"/>
      <c r="F38" s="96"/>
      <c r="G38" s="96"/>
      <c r="H38" s="96"/>
      <c r="I38" s="63"/>
      <c r="J38" s="63"/>
      <c r="K38" s="63"/>
      <c r="L38" s="63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1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</row>
    <row r="39" spans="1:65">
      <c r="A39" s="74" t="s">
        <v>207</v>
      </c>
      <c r="B39" s="73" t="s">
        <v>184</v>
      </c>
      <c r="C39" s="68">
        <f>SUM(C31+1)</f>
        <v>318</v>
      </c>
      <c r="D39" s="75" t="s">
        <v>169</v>
      </c>
      <c r="E39" s="69" t="s">
        <v>170</v>
      </c>
      <c r="F39" s="70">
        <f t="shared" ref="F39:F40" si="3">SUM(F31+7)</f>
        <v>45046</v>
      </c>
      <c r="G39" s="71">
        <f>SUM(F39+1)</f>
        <v>45047</v>
      </c>
      <c r="H39" s="72">
        <f>SUM(G39+24)</f>
        <v>45071</v>
      </c>
      <c r="I39" s="1076" t="s">
        <v>359</v>
      </c>
      <c r="J39" s="1079" t="s">
        <v>351</v>
      </c>
      <c r="K39" s="1082">
        <f>SUM(K31+1)</f>
        <v>320</v>
      </c>
      <c r="L39" s="1085" t="s">
        <v>179</v>
      </c>
      <c r="M39" s="1070">
        <f>SUM(M31+7)</f>
        <v>45075</v>
      </c>
      <c r="N39" s="1070">
        <f>SUM(M39+1)</f>
        <v>45076</v>
      </c>
      <c r="O39" s="1070">
        <f>SUM(N39+20)</f>
        <v>45096</v>
      </c>
      <c r="P39" s="1070">
        <f>SUM(O39+1)</f>
        <v>45097</v>
      </c>
      <c r="Q39" s="1070">
        <f>SUM(P39+5)</f>
        <v>45102</v>
      </c>
      <c r="R39" s="1070">
        <f>SUM(Q39+2)</f>
        <v>45104</v>
      </c>
      <c r="S39" s="1070">
        <f>SUM(R39+4)</f>
        <v>45108</v>
      </c>
      <c r="T39" s="1070">
        <f>SUM(S39+5)</f>
        <v>45113</v>
      </c>
      <c r="U39" s="1070">
        <f>SUM(T39+3)</f>
        <v>45116</v>
      </c>
      <c r="V39" s="1070">
        <f>SUM(U39+2)</f>
        <v>45118</v>
      </c>
      <c r="W39" s="1073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</row>
    <row r="40" spans="1:65">
      <c r="A40" s="81" t="s">
        <v>360</v>
      </c>
      <c r="B40" s="82" t="s">
        <v>184</v>
      </c>
      <c r="C40" s="76">
        <f>SUM(C39)</f>
        <v>318</v>
      </c>
      <c r="D40" s="83" t="s">
        <v>169</v>
      </c>
      <c r="E40" s="77" t="s">
        <v>176</v>
      </c>
      <c r="F40" s="78">
        <f t="shared" si="3"/>
        <v>45049</v>
      </c>
      <c r="G40" s="79">
        <f>SUM(F40+1)</f>
        <v>45050</v>
      </c>
      <c r="H40" s="80">
        <f>SUM(G40+22)</f>
        <v>45072</v>
      </c>
      <c r="I40" s="1077"/>
      <c r="J40" s="1080"/>
      <c r="K40" s="1083"/>
      <c r="L40" s="1086"/>
      <c r="M40" s="1071"/>
      <c r="N40" s="1071"/>
      <c r="O40" s="1071"/>
      <c r="P40" s="1071"/>
      <c r="Q40" s="1071"/>
      <c r="R40" s="1071"/>
      <c r="S40" s="1071"/>
      <c r="T40" s="1071"/>
      <c r="U40" s="1071"/>
      <c r="V40" s="1071"/>
      <c r="W40" s="1074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</row>
    <row r="41" spans="1:65">
      <c r="A41" s="84"/>
      <c r="B41" s="85"/>
      <c r="C41" s="86"/>
      <c r="D41" s="87"/>
      <c r="E41" s="88"/>
      <c r="F41" s="89"/>
      <c r="G41" s="90"/>
      <c r="H41" s="91"/>
      <c r="I41" s="1077"/>
      <c r="J41" s="1080"/>
      <c r="K41" s="1083"/>
      <c r="L41" s="1086"/>
      <c r="M41" s="1071"/>
      <c r="N41" s="1071"/>
      <c r="O41" s="1071"/>
      <c r="P41" s="1071"/>
      <c r="Q41" s="1071"/>
      <c r="R41" s="1071"/>
      <c r="S41" s="1071"/>
      <c r="T41" s="1071"/>
      <c r="U41" s="1071"/>
      <c r="V41" s="1071"/>
      <c r="W41" s="1074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</row>
    <row r="42" spans="1:65">
      <c r="A42" s="92"/>
      <c r="B42" s="86"/>
      <c r="C42" s="86"/>
      <c r="D42" s="93"/>
      <c r="E42" s="88"/>
      <c r="F42" s="89"/>
      <c r="G42" s="90"/>
      <c r="H42" s="245"/>
      <c r="I42" s="1077"/>
      <c r="J42" s="1080"/>
      <c r="K42" s="1083"/>
      <c r="L42" s="1086"/>
      <c r="M42" s="1071"/>
      <c r="N42" s="1071"/>
      <c r="O42" s="1071"/>
      <c r="P42" s="1071"/>
      <c r="Q42" s="1071"/>
      <c r="R42" s="1071"/>
      <c r="S42" s="1071"/>
      <c r="T42" s="1071"/>
      <c r="U42" s="1071"/>
      <c r="V42" s="1071"/>
      <c r="W42" s="1074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</row>
    <row r="43" spans="1:65">
      <c r="A43" s="84"/>
      <c r="B43" s="85"/>
      <c r="C43" s="86"/>
      <c r="D43" s="87"/>
      <c r="E43" s="88"/>
      <c r="F43" s="89"/>
      <c r="G43" s="90"/>
      <c r="H43" s="245"/>
      <c r="I43" s="1077"/>
      <c r="J43" s="1080"/>
      <c r="K43" s="1083"/>
      <c r="L43" s="1086"/>
      <c r="M43" s="1071"/>
      <c r="N43" s="1071"/>
      <c r="O43" s="1071"/>
      <c r="P43" s="1071"/>
      <c r="Q43" s="1071"/>
      <c r="R43" s="1071"/>
      <c r="S43" s="1071"/>
      <c r="T43" s="1071"/>
      <c r="U43" s="1071"/>
      <c r="V43" s="1071"/>
      <c r="W43" s="1074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</row>
    <row r="44" spans="1:65">
      <c r="A44" s="104"/>
      <c r="B44" s="105"/>
      <c r="C44" s="94"/>
      <c r="D44" s="106"/>
      <c r="E44" s="95"/>
      <c r="F44" s="96"/>
      <c r="G44" s="97"/>
      <c r="H44" s="98"/>
      <c r="I44" s="1077"/>
      <c r="J44" s="1080"/>
      <c r="K44" s="1083"/>
      <c r="L44" s="1086"/>
      <c r="M44" s="1071"/>
      <c r="N44" s="1071"/>
      <c r="O44" s="1071"/>
      <c r="P44" s="1071"/>
      <c r="Q44" s="1071"/>
      <c r="R44" s="1071"/>
      <c r="S44" s="1071"/>
      <c r="T44" s="1071"/>
      <c r="U44" s="1071"/>
      <c r="V44" s="1071"/>
      <c r="W44" s="1074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</row>
    <row r="45" spans="1:65">
      <c r="A45" s="99"/>
      <c r="B45" s="107"/>
      <c r="C45" s="100"/>
      <c r="D45" s="108"/>
      <c r="E45" s="101"/>
      <c r="F45" s="102"/>
      <c r="G45" s="103"/>
      <c r="H45" s="103"/>
      <c r="I45" s="1078"/>
      <c r="J45" s="1081"/>
      <c r="K45" s="1084"/>
      <c r="L45" s="1087"/>
      <c r="M45" s="1072"/>
      <c r="N45" s="1072"/>
      <c r="O45" s="1072"/>
      <c r="P45" s="1072"/>
      <c r="Q45" s="1072"/>
      <c r="R45" s="1072"/>
      <c r="S45" s="1072"/>
      <c r="T45" s="1072"/>
      <c r="U45" s="1072"/>
      <c r="V45" s="1072"/>
      <c r="W45" s="1075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</row>
    <row r="46" spans="1:65" ht="7.9" customHeight="1">
      <c r="A46" s="62"/>
      <c r="B46" s="39"/>
      <c r="C46" s="39"/>
      <c r="D46" s="40"/>
      <c r="E46" s="40"/>
      <c r="F46" s="39"/>
      <c r="G46" s="39"/>
      <c r="H46" s="39"/>
      <c r="I46" s="63"/>
      <c r="J46" s="63"/>
      <c r="K46" s="63"/>
      <c r="L46" s="63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1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</row>
    <row r="47" spans="1:65">
      <c r="A47" s="74" t="s">
        <v>194</v>
      </c>
      <c r="B47" s="73" t="s">
        <v>184</v>
      </c>
      <c r="C47" s="68">
        <f>SUM(C39+1)</f>
        <v>319</v>
      </c>
      <c r="D47" s="75" t="s">
        <v>169</v>
      </c>
      <c r="E47" s="69" t="s">
        <v>170</v>
      </c>
      <c r="F47" s="70">
        <f t="shared" ref="F47:F48" si="4">SUM(F39+7)</f>
        <v>45053</v>
      </c>
      <c r="G47" s="71">
        <f>SUM(F47+1)</f>
        <v>45054</v>
      </c>
      <c r="H47" s="72">
        <f>SUM(G47+24)</f>
        <v>45078</v>
      </c>
      <c r="I47" s="1076" t="s">
        <v>361</v>
      </c>
      <c r="J47" s="1079" t="s">
        <v>351</v>
      </c>
      <c r="K47" s="1082">
        <f>SUM(K39+1)</f>
        <v>321</v>
      </c>
      <c r="L47" s="1085" t="s">
        <v>179</v>
      </c>
      <c r="M47" s="1070">
        <f>SUM(M39+7)</f>
        <v>45082</v>
      </c>
      <c r="N47" s="1070">
        <f>SUM(M47+1)</f>
        <v>45083</v>
      </c>
      <c r="O47" s="1070">
        <f>SUM(N47+20)</f>
        <v>45103</v>
      </c>
      <c r="P47" s="1070">
        <f>SUM(O47+1)</f>
        <v>45104</v>
      </c>
      <c r="Q47" s="1070">
        <f>SUM(P47+5)</f>
        <v>45109</v>
      </c>
      <c r="R47" s="1070">
        <f>SUM(Q47+2)</f>
        <v>45111</v>
      </c>
      <c r="S47" s="1070">
        <f>SUM(R47+4)</f>
        <v>45115</v>
      </c>
      <c r="T47" s="1070">
        <f>SUM(S47+5)</f>
        <v>45120</v>
      </c>
      <c r="U47" s="1070">
        <f>SUM(T47+3)</f>
        <v>45123</v>
      </c>
      <c r="V47" s="1070">
        <f>SUM(U47+2)</f>
        <v>45125</v>
      </c>
      <c r="W47" s="1073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</row>
    <row r="48" spans="1:65">
      <c r="A48" s="81" t="s">
        <v>194</v>
      </c>
      <c r="B48" s="82" t="s">
        <v>184</v>
      </c>
      <c r="C48" s="76">
        <f>SUM(C47)</f>
        <v>319</v>
      </c>
      <c r="D48" s="83" t="s">
        <v>169</v>
      </c>
      <c r="E48" s="77" t="s">
        <v>176</v>
      </c>
      <c r="F48" s="78">
        <f t="shared" si="4"/>
        <v>45056</v>
      </c>
      <c r="G48" s="79">
        <f>SUM(F48+1)</f>
        <v>45057</v>
      </c>
      <c r="H48" s="80">
        <f>SUM(G48+22)</f>
        <v>45079</v>
      </c>
      <c r="I48" s="1077"/>
      <c r="J48" s="1080"/>
      <c r="K48" s="1083"/>
      <c r="L48" s="1086"/>
      <c r="M48" s="1071"/>
      <c r="N48" s="1071"/>
      <c r="O48" s="1071"/>
      <c r="P48" s="1071"/>
      <c r="Q48" s="1071"/>
      <c r="R48" s="1071"/>
      <c r="S48" s="1071"/>
      <c r="T48" s="1071"/>
      <c r="U48" s="1071"/>
      <c r="V48" s="1071"/>
      <c r="W48" s="1074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</row>
    <row r="49" spans="1:65">
      <c r="A49" s="84"/>
      <c r="B49" s="85"/>
      <c r="C49" s="86"/>
      <c r="D49" s="87"/>
      <c r="E49" s="88"/>
      <c r="F49" s="89"/>
      <c r="G49" s="90"/>
      <c r="H49" s="91"/>
      <c r="I49" s="1077"/>
      <c r="J49" s="1080"/>
      <c r="K49" s="1083"/>
      <c r="L49" s="1086"/>
      <c r="M49" s="1071"/>
      <c r="N49" s="1071"/>
      <c r="O49" s="1071"/>
      <c r="P49" s="1071"/>
      <c r="Q49" s="1071"/>
      <c r="R49" s="1071"/>
      <c r="S49" s="1071"/>
      <c r="T49" s="1071"/>
      <c r="U49" s="1071"/>
      <c r="V49" s="1071"/>
      <c r="W49" s="1074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</row>
    <row r="50" spans="1:65">
      <c r="A50" s="92"/>
      <c r="B50" s="86"/>
      <c r="C50" s="86"/>
      <c r="D50" s="93"/>
      <c r="E50" s="88"/>
      <c r="F50" s="89"/>
      <c r="G50" s="90"/>
      <c r="H50" s="245"/>
      <c r="I50" s="1077"/>
      <c r="J50" s="1080"/>
      <c r="K50" s="1083"/>
      <c r="L50" s="1086"/>
      <c r="M50" s="1071"/>
      <c r="N50" s="1071"/>
      <c r="O50" s="1071"/>
      <c r="P50" s="1071"/>
      <c r="Q50" s="1071"/>
      <c r="R50" s="1071"/>
      <c r="S50" s="1071"/>
      <c r="T50" s="1071"/>
      <c r="U50" s="1071"/>
      <c r="V50" s="1071"/>
      <c r="W50" s="1074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</row>
    <row r="51" spans="1:65">
      <c r="A51" s="84"/>
      <c r="B51" s="85"/>
      <c r="C51" s="86"/>
      <c r="D51" s="87"/>
      <c r="E51" s="88"/>
      <c r="F51" s="89"/>
      <c r="G51" s="90"/>
      <c r="H51" s="245"/>
      <c r="I51" s="1077"/>
      <c r="J51" s="1080"/>
      <c r="K51" s="1083"/>
      <c r="L51" s="1086"/>
      <c r="M51" s="1071"/>
      <c r="N51" s="1071"/>
      <c r="O51" s="1071"/>
      <c r="P51" s="1071"/>
      <c r="Q51" s="1071"/>
      <c r="R51" s="1071"/>
      <c r="S51" s="1071"/>
      <c r="T51" s="1071"/>
      <c r="U51" s="1071"/>
      <c r="V51" s="1071"/>
      <c r="W51" s="1074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</row>
    <row r="52" spans="1:65">
      <c r="A52" s="104"/>
      <c r="B52" s="105"/>
      <c r="C52" s="94"/>
      <c r="D52" s="106"/>
      <c r="E52" s="95"/>
      <c r="F52" s="96"/>
      <c r="G52" s="97"/>
      <c r="H52" s="98"/>
      <c r="I52" s="1077"/>
      <c r="J52" s="1080"/>
      <c r="K52" s="1083"/>
      <c r="L52" s="1086"/>
      <c r="M52" s="1071"/>
      <c r="N52" s="1071"/>
      <c r="O52" s="1071"/>
      <c r="P52" s="1071"/>
      <c r="Q52" s="1071"/>
      <c r="R52" s="1071"/>
      <c r="S52" s="1071"/>
      <c r="T52" s="1071"/>
      <c r="U52" s="1071"/>
      <c r="V52" s="1071"/>
      <c r="W52" s="1074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</row>
    <row r="53" spans="1:65">
      <c r="A53" s="99"/>
      <c r="B53" s="107"/>
      <c r="C53" s="100"/>
      <c r="D53" s="108"/>
      <c r="E53" s="101"/>
      <c r="F53" s="102"/>
      <c r="G53" s="103"/>
      <c r="H53" s="103"/>
      <c r="I53" s="1078"/>
      <c r="J53" s="1081"/>
      <c r="K53" s="1084"/>
      <c r="L53" s="1087"/>
      <c r="M53" s="1072"/>
      <c r="N53" s="1072"/>
      <c r="O53" s="1072"/>
      <c r="P53" s="1072"/>
      <c r="Q53" s="1072"/>
      <c r="R53" s="1072"/>
      <c r="S53" s="1072"/>
      <c r="T53" s="1072"/>
      <c r="U53" s="1072"/>
      <c r="V53" s="1072"/>
      <c r="W53" s="1075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</row>
    <row r="54" spans="1:65" ht="7.9" customHeight="1">
      <c r="A54" s="62"/>
      <c r="B54" s="39"/>
      <c r="C54" s="39"/>
      <c r="D54" s="40"/>
      <c r="E54" s="40"/>
      <c r="F54" s="39"/>
      <c r="G54" s="39"/>
      <c r="H54" s="39"/>
      <c r="I54" s="63"/>
      <c r="J54" s="63"/>
      <c r="K54" s="63"/>
      <c r="L54" s="63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1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</row>
    <row r="55" spans="1:65">
      <c r="A55" s="246" t="s">
        <v>349</v>
      </c>
      <c r="B55" s="68" t="s">
        <v>184</v>
      </c>
      <c r="C55" s="68">
        <f>SUM(C47+1)</f>
        <v>320</v>
      </c>
      <c r="D55" s="75" t="s">
        <v>169</v>
      </c>
      <c r="E55" s="69" t="s">
        <v>170</v>
      </c>
      <c r="F55" s="70">
        <f t="shared" ref="F55:F56" si="5">SUM(F47+7)</f>
        <v>45060</v>
      </c>
      <c r="G55" s="71">
        <f>SUM(F55+1)</f>
        <v>45061</v>
      </c>
      <c r="H55" s="72">
        <f>SUM(G55+24)</f>
        <v>45085</v>
      </c>
      <c r="I55" s="1076" t="s">
        <v>362</v>
      </c>
      <c r="J55" s="1079"/>
      <c r="K55" s="1082">
        <v>2322</v>
      </c>
      <c r="L55" s="1085" t="s">
        <v>356</v>
      </c>
      <c r="M55" s="1070">
        <f>SUM(M47+7)</f>
        <v>45089</v>
      </c>
      <c r="N55" s="1070">
        <f>SUM(M55+1)</f>
        <v>45090</v>
      </c>
      <c r="O55" s="1070">
        <f>SUM(N55+20)</f>
        <v>45110</v>
      </c>
      <c r="P55" s="1070">
        <f>SUM(O55+1)</f>
        <v>45111</v>
      </c>
      <c r="Q55" s="1070">
        <f>SUM(P55+5)</f>
        <v>45116</v>
      </c>
      <c r="R55" s="1070">
        <f>SUM(Q55+2)</f>
        <v>45118</v>
      </c>
      <c r="S55" s="1070">
        <f>SUM(R55+4)</f>
        <v>45122</v>
      </c>
      <c r="T55" s="1070">
        <f>SUM(S55+5)</f>
        <v>45127</v>
      </c>
      <c r="U55" s="1070">
        <f>SUM(T55+3)</f>
        <v>45130</v>
      </c>
      <c r="V55" s="1070">
        <f>SUM(U55+2)</f>
        <v>45132</v>
      </c>
      <c r="W55" s="1073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</row>
    <row r="56" spans="1:65">
      <c r="A56" s="81" t="s">
        <v>349</v>
      </c>
      <c r="B56" s="82" t="s">
        <v>184</v>
      </c>
      <c r="C56" s="76">
        <f>SUM(C55)</f>
        <v>320</v>
      </c>
      <c r="D56" s="83" t="s">
        <v>169</v>
      </c>
      <c r="E56" s="77" t="s">
        <v>176</v>
      </c>
      <c r="F56" s="78">
        <f t="shared" si="5"/>
        <v>45063</v>
      </c>
      <c r="G56" s="79">
        <f>SUM(F56+1)</f>
        <v>45064</v>
      </c>
      <c r="H56" s="80">
        <f>SUM(G56+22)</f>
        <v>45086</v>
      </c>
      <c r="I56" s="1077"/>
      <c r="J56" s="1080"/>
      <c r="K56" s="1083"/>
      <c r="L56" s="1086"/>
      <c r="M56" s="1071"/>
      <c r="N56" s="1071"/>
      <c r="O56" s="1071"/>
      <c r="P56" s="1071"/>
      <c r="Q56" s="1071"/>
      <c r="R56" s="1071"/>
      <c r="S56" s="1071"/>
      <c r="T56" s="1071"/>
      <c r="U56" s="1071"/>
      <c r="V56" s="1071"/>
      <c r="W56" s="1074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</row>
    <row r="57" spans="1:65">
      <c r="A57" s="84"/>
      <c r="B57" s="85"/>
      <c r="C57" s="86"/>
      <c r="D57" s="87"/>
      <c r="E57" s="88"/>
      <c r="F57" s="89"/>
      <c r="G57" s="90"/>
      <c r="H57" s="91"/>
      <c r="I57" s="1077"/>
      <c r="J57" s="1080"/>
      <c r="K57" s="1083"/>
      <c r="L57" s="1086"/>
      <c r="M57" s="1071"/>
      <c r="N57" s="1071"/>
      <c r="O57" s="1071"/>
      <c r="P57" s="1071"/>
      <c r="Q57" s="1071"/>
      <c r="R57" s="1071"/>
      <c r="S57" s="1071"/>
      <c r="T57" s="1071"/>
      <c r="U57" s="1071"/>
      <c r="V57" s="1071"/>
      <c r="W57" s="1074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</row>
    <row r="58" spans="1:65">
      <c r="A58" s="92"/>
      <c r="B58" s="86"/>
      <c r="C58" s="86"/>
      <c r="D58" s="93"/>
      <c r="E58" s="88"/>
      <c r="F58" s="89"/>
      <c r="G58" s="90"/>
      <c r="H58" s="245"/>
      <c r="I58" s="1077"/>
      <c r="J58" s="1080"/>
      <c r="K58" s="1083"/>
      <c r="L58" s="1086"/>
      <c r="M58" s="1071"/>
      <c r="N58" s="1071"/>
      <c r="O58" s="1071"/>
      <c r="P58" s="1071"/>
      <c r="Q58" s="1071"/>
      <c r="R58" s="1071"/>
      <c r="S58" s="1071"/>
      <c r="T58" s="1071"/>
      <c r="U58" s="1071"/>
      <c r="V58" s="1071"/>
      <c r="W58" s="1074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</row>
    <row r="59" spans="1:65">
      <c r="A59" s="84"/>
      <c r="B59" s="85"/>
      <c r="C59" s="86"/>
      <c r="D59" s="87"/>
      <c r="E59" s="88"/>
      <c r="F59" s="89"/>
      <c r="G59" s="90"/>
      <c r="H59" s="245"/>
      <c r="I59" s="1077"/>
      <c r="J59" s="1080"/>
      <c r="K59" s="1083"/>
      <c r="L59" s="1086"/>
      <c r="M59" s="1071"/>
      <c r="N59" s="1071"/>
      <c r="O59" s="1071"/>
      <c r="P59" s="1071"/>
      <c r="Q59" s="1071"/>
      <c r="R59" s="1071"/>
      <c r="S59" s="1071"/>
      <c r="T59" s="1071"/>
      <c r="U59" s="1071"/>
      <c r="V59" s="1071"/>
      <c r="W59" s="1074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</row>
    <row r="60" spans="1:65">
      <c r="A60" s="104"/>
      <c r="B60" s="105"/>
      <c r="C60" s="94"/>
      <c r="D60" s="106"/>
      <c r="E60" s="95"/>
      <c r="F60" s="96"/>
      <c r="G60" s="97"/>
      <c r="H60" s="98"/>
      <c r="I60" s="1077"/>
      <c r="J60" s="1080"/>
      <c r="K60" s="1083"/>
      <c r="L60" s="1086"/>
      <c r="M60" s="1071"/>
      <c r="N60" s="1071"/>
      <c r="O60" s="1071"/>
      <c r="P60" s="1071"/>
      <c r="Q60" s="1071"/>
      <c r="R60" s="1071"/>
      <c r="S60" s="1071"/>
      <c r="T60" s="1071"/>
      <c r="U60" s="1071"/>
      <c r="V60" s="1071"/>
      <c r="W60" s="1074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</row>
    <row r="61" spans="1:65">
      <c r="A61" s="99"/>
      <c r="B61" s="107"/>
      <c r="C61" s="100"/>
      <c r="D61" s="108"/>
      <c r="E61" s="101"/>
      <c r="F61" s="102"/>
      <c r="G61" s="103"/>
      <c r="H61" s="103"/>
      <c r="I61" s="1078"/>
      <c r="J61" s="1081"/>
      <c r="K61" s="1084"/>
      <c r="L61" s="1087"/>
      <c r="M61" s="1072"/>
      <c r="N61" s="1072"/>
      <c r="O61" s="1072"/>
      <c r="P61" s="1072"/>
      <c r="Q61" s="1072"/>
      <c r="R61" s="1072"/>
      <c r="S61" s="1072"/>
      <c r="T61" s="1072"/>
      <c r="U61" s="1072"/>
      <c r="V61" s="1072"/>
      <c r="W61" s="1075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</row>
    <row r="62" spans="1:65" ht="7.9" customHeight="1">
      <c r="A62" s="62"/>
      <c r="B62" s="39"/>
      <c r="C62" s="39"/>
      <c r="D62" s="40"/>
      <c r="E62" s="40"/>
      <c r="F62" s="39"/>
      <c r="G62" s="39"/>
      <c r="H62" s="39"/>
      <c r="I62" s="63"/>
      <c r="J62" s="63"/>
      <c r="K62" s="63"/>
      <c r="L62" s="63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1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</row>
    <row r="63" spans="1:65">
      <c r="A63" s="74" t="s">
        <v>354</v>
      </c>
      <c r="B63" s="73" t="s">
        <v>184</v>
      </c>
      <c r="C63" s="68">
        <f>SUM(C55+1)</f>
        <v>321</v>
      </c>
      <c r="D63" s="75" t="s">
        <v>169</v>
      </c>
      <c r="E63" s="69" t="s">
        <v>170</v>
      </c>
      <c r="F63" s="70">
        <f t="shared" ref="F63:F64" si="6">SUM(F55+7)</f>
        <v>45067</v>
      </c>
      <c r="G63" s="71">
        <f>SUM(F63+1)</f>
        <v>45068</v>
      </c>
      <c r="H63" s="72">
        <f>SUM(G63+24)</f>
        <v>45092</v>
      </c>
      <c r="I63" s="1076" t="s">
        <v>363</v>
      </c>
      <c r="J63" s="1079" t="s">
        <v>351</v>
      </c>
      <c r="K63" s="1082">
        <v>323</v>
      </c>
      <c r="L63" s="1085" t="s">
        <v>179</v>
      </c>
      <c r="M63" s="1070">
        <f>SUM(M55+7)</f>
        <v>45096</v>
      </c>
      <c r="N63" s="1070">
        <f>SUM(M63+1)</f>
        <v>45097</v>
      </c>
      <c r="O63" s="1070">
        <f>SUM(N63+20)</f>
        <v>45117</v>
      </c>
      <c r="P63" s="1070">
        <f>SUM(O63+1)</f>
        <v>45118</v>
      </c>
      <c r="Q63" s="1070">
        <f>SUM(P63+5)</f>
        <v>45123</v>
      </c>
      <c r="R63" s="1070">
        <f>SUM(Q63+2)</f>
        <v>45125</v>
      </c>
      <c r="S63" s="1070">
        <f>SUM(R63+4)</f>
        <v>45129</v>
      </c>
      <c r="T63" s="1070">
        <f>SUM(S63+5)</f>
        <v>45134</v>
      </c>
      <c r="U63" s="1070">
        <f>SUM(T63+3)</f>
        <v>45137</v>
      </c>
      <c r="V63" s="1070">
        <f>SUM(U63+2)</f>
        <v>45139</v>
      </c>
      <c r="W63" s="1073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</row>
    <row r="64" spans="1:65">
      <c r="A64" s="272" t="s">
        <v>354</v>
      </c>
      <c r="B64" s="76" t="s">
        <v>184</v>
      </c>
      <c r="C64" s="76">
        <f>SUM(C63)</f>
        <v>321</v>
      </c>
      <c r="D64" s="83" t="s">
        <v>169</v>
      </c>
      <c r="E64" s="77" t="s">
        <v>176</v>
      </c>
      <c r="F64" s="78">
        <f t="shared" si="6"/>
        <v>45070</v>
      </c>
      <c r="G64" s="79">
        <f>SUM(F64+1)</f>
        <v>45071</v>
      </c>
      <c r="H64" s="80">
        <f>SUM(G64+22)</f>
        <v>45093</v>
      </c>
      <c r="I64" s="1077"/>
      <c r="J64" s="1080"/>
      <c r="K64" s="1083"/>
      <c r="L64" s="1086"/>
      <c r="M64" s="1071"/>
      <c r="N64" s="1071"/>
      <c r="O64" s="1071"/>
      <c r="P64" s="1071"/>
      <c r="Q64" s="1071"/>
      <c r="R64" s="1071"/>
      <c r="S64" s="1071"/>
      <c r="T64" s="1071"/>
      <c r="U64" s="1071"/>
      <c r="V64" s="1071"/>
      <c r="W64" s="1074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</row>
    <row r="65" spans="1:65">
      <c r="A65" s="84"/>
      <c r="B65" s="85"/>
      <c r="C65" s="86"/>
      <c r="D65" s="87"/>
      <c r="E65" s="88"/>
      <c r="F65" s="89"/>
      <c r="G65" s="90"/>
      <c r="H65" s="91"/>
      <c r="I65" s="1077"/>
      <c r="J65" s="1080"/>
      <c r="K65" s="1083"/>
      <c r="L65" s="1086"/>
      <c r="M65" s="1071"/>
      <c r="N65" s="1071"/>
      <c r="O65" s="1071"/>
      <c r="P65" s="1071"/>
      <c r="Q65" s="1071"/>
      <c r="R65" s="1071"/>
      <c r="S65" s="1071"/>
      <c r="T65" s="1071"/>
      <c r="U65" s="1071"/>
      <c r="V65" s="1071"/>
      <c r="W65" s="1074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</row>
    <row r="66" spans="1:65">
      <c r="A66" s="92"/>
      <c r="B66" s="86"/>
      <c r="C66" s="86"/>
      <c r="D66" s="93"/>
      <c r="E66" s="88"/>
      <c r="F66" s="89"/>
      <c r="G66" s="90"/>
      <c r="H66" s="245"/>
      <c r="I66" s="1077"/>
      <c r="J66" s="1080"/>
      <c r="K66" s="1083"/>
      <c r="L66" s="1086"/>
      <c r="M66" s="1071"/>
      <c r="N66" s="1071"/>
      <c r="O66" s="1071"/>
      <c r="P66" s="1071"/>
      <c r="Q66" s="1071"/>
      <c r="R66" s="1071"/>
      <c r="S66" s="1071"/>
      <c r="T66" s="1071"/>
      <c r="U66" s="1071"/>
      <c r="V66" s="1071"/>
      <c r="W66" s="1074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</row>
    <row r="67" spans="1:65">
      <c r="A67" s="84"/>
      <c r="B67" s="85"/>
      <c r="C67" s="86"/>
      <c r="D67" s="87"/>
      <c r="E67" s="88"/>
      <c r="F67" s="89"/>
      <c r="G67" s="90"/>
      <c r="H67" s="245"/>
      <c r="I67" s="1077"/>
      <c r="J67" s="1080"/>
      <c r="K67" s="1083"/>
      <c r="L67" s="1086"/>
      <c r="M67" s="1071"/>
      <c r="N67" s="1071"/>
      <c r="O67" s="1071"/>
      <c r="P67" s="1071"/>
      <c r="Q67" s="1071"/>
      <c r="R67" s="1071"/>
      <c r="S67" s="1071"/>
      <c r="T67" s="1071"/>
      <c r="U67" s="1071"/>
      <c r="V67" s="1071"/>
      <c r="W67" s="1074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</row>
    <row r="68" spans="1:65">
      <c r="A68" s="104"/>
      <c r="B68" s="105"/>
      <c r="C68" s="94"/>
      <c r="D68" s="106"/>
      <c r="E68" s="95"/>
      <c r="F68" s="96"/>
      <c r="G68" s="97"/>
      <c r="H68" s="98"/>
      <c r="I68" s="1077"/>
      <c r="J68" s="1080"/>
      <c r="K68" s="1083"/>
      <c r="L68" s="1086"/>
      <c r="M68" s="1071"/>
      <c r="N68" s="1071"/>
      <c r="O68" s="1071"/>
      <c r="P68" s="1071"/>
      <c r="Q68" s="1071"/>
      <c r="R68" s="1071"/>
      <c r="S68" s="1071"/>
      <c r="T68" s="1071"/>
      <c r="U68" s="1071"/>
      <c r="V68" s="1071"/>
      <c r="W68" s="1074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</row>
    <row r="69" spans="1:65">
      <c r="A69" s="99"/>
      <c r="B69" s="107"/>
      <c r="C69" s="100"/>
      <c r="D69" s="108"/>
      <c r="E69" s="101"/>
      <c r="F69" s="102"/>
      <c r="G69" s="103"/>
      <c r="H69" s="103"/>
      <c r="I69" s="1078"/>
      <c r="J69" s="1081"/>
      <c r="K69" s="1084"/>
      <c r="L69" s="1087"/>
      <c r="M69" s="1072"/>
      <c r="N69" s="1072"/>
      <c r="O69" s="1072"/>
      <c r="P69" s="1072"/>
      <c r="Q69" s="1072"/>
      <c r="R69" s="1072"/>
      <c r="S69" s="1072"/>
      <c r="T69" s="1072"/>
      <c r="U69" s="1072"/>
      <c r="V69" s="1072"/>
      <c r="W69" s="1075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</row>
    <row r="70" spans="1:65" ht="7.9" customHeight="1">
      <c r="A70" s="104"/>
      <c r="B70" s="94"/>
      <c r="C70" s="94"/>
      <c r="D70" s="106"/>
      <c r="E70" s="94"/>
      <c r="F70" s="96"/>
      <c r="G70" s="96"/>
      <c r="H70" s="96"/>
      <c r="I70" s="63"/>
      <c r="J70" s="63"/>
      <c r="K70" s="63"/>
      <c r="L70" s="63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1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</row>
    <row r="71" spans="1:65" ht="15" customHeight="1">
      <c r="A71" s="74" t="s">
        <v>224</v>
      </c>
      <c r="B71" s="73" t="s">
        <v>184</v>
      </c>
      <c r="C71" s="68">
        <f>SUM(C63+1)</f>
        <v>322</v>
      </c>
      <c r="D71" s="75" t="s">
        <v>169</v>
      </c>
      <c r="E71" s="69" t="s">
        <v>170</v>
      </c>
      <c r="F71" s="70">
        <f t="shared" ref="F71:F72" si="7">SUM(F63+7)</f>
        <v>45074</v>
      </c>
      <c r="G71" s="71">
        <f>SUM(F71+1)</f>
        <v>45075</v>
      </c>
      <c r="H71" s="72">
        <f>SUM(G71+24)</f>
        <v>45099</v>
      </c>
      <c r="I71" s="1076" t="s">
        <v>189</v>
      </c>
      <c r="J71" s="1079" t="s">
        <v>351</v>
      </c>
      <c r="K71" s="1082">
        <f>SUM(K63+1)</f>
        <v>324</v>
      </c>
      <c r="L71" s="1085" t="s">
        <v>179</v>
      </c>
      <c r="M71" s="1070">
        <f>SUM(M63+7)</f>
        <v>45103</v>
      </c>
      <c r="N71" s="1070">
        <f>SUM(M71+1)</f>
        <v>45104</v>
      </c>
      <c r="O71" s="1070">
        <f>SUM(N71+20)</f>
        <v>45124</v>
      </c>
      <c r="P71" s="1070">
        <f>SUM(O71+1)</f>
        <v>45125</v>
      </c>
      <c r="Q71" s="1070">
        <f>SUM(P71+5)</f>
        <v>45130</v>
      </c>
      <c r="R71" s="1070">
        <f>SUM(Q71+2)</f>
        <v>45132</v>
      </c>
      <c r="S71" s="1070">
        <f>SUM(R71+4)</f>
        <v>45136</v>
      </c>
      <c r="T71" s="1070">
        <f>SUM(S71+5)</f>
        <v>45141</v>
      </c>
      <c r="U71" s="1070">
        <f>SUM(T71+3)</f>
        <v>45144</v>
      </c>
      <c r="V71" s="1070">
        <f>SUM(U71+2)</f>
        <v>45146</v>
      </c>
      <c r="W71" s="1073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</row>
    <row r="72" spans="1:65" ht="15" customHeight="1">
      <c r="A72" s="81" t="s">
        <v>224</v>
      </c>
      <c r="B72" s="82" t="s">
        <v>184</v>
      </c>
      <c r="C72" s="76">
        <f>SUM(C71)</f>
        <v>322</v>
      </c>
      <c r="D72" s="83" t="s">
        <v>169</v>
      </c>
      <c r="E72" s="77" t="s">
        <v>176</v>
      </c>
      <c r="F72" s="78">
        <f t="shared" si="7"/>
        <v>45077</v>
      </c>
      <c r="G72" s="79">
        <f>SUM(F72+1)</f>
        <v>45078</v>
      </c>
      <c r="H72" s="80">
        <f>SUM(G72+22)</f>
        <v>45100</v>
      </c>
      <c r="I72" s="1077"/>
      <c r="J72" s="1080"/>
      <c r="K72" s="1083"/>
      <c r="L72" s="1086"/>
      <c r="M72" s="1071"/>
      <c r="N72" s="1071"/>
      <c r="O72" s="1071"/>
      <c r="P72" s="1071"/>
      <c r="Q72" s="1071"/>
      <c r="R72" s="1071"/>
      <c r="S72" s="1071"/>
      <c r="T72" s="1071"/>
      <c r="U72" s="1071"/>
      <c r="V72" s="1071"/>
      <c r="W72" s="1074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</row>
    <row r="73" spans="1:65" ht="15" customHeight="1">
      <c r="A73" s="84"/>
      <c r="B73" s="85"/>
      <c r="C73" s="86"/>
      <c r="D73" s="87"/>
      <c r="E73" s="88"/>
      <c r="F73" s="89"/>
      <c r="G73" s="90"/>
      <c r="H73" s="91"/>
      <c r="I73" s="1077"/>
      <c r="J73" s="1080"/>
      <c r="K73" s="1083"/>
      <c r="L73" s="1086"/>
      <c r="M73" s="1071"/>
      <c r="N73" s="1071"/>
      <c r="O73" s="1071"/>
      <c r="P73" s="1071"/>
      <c r="Q73" s="1071"/>
      <c r="R73" s="1071"/>
      <c r="S73" s="1071"/>
      <c r="T73" s="1071"/>
      <c r="U73" s="1071"/>
      <c r="V73" s="1071"/>
      <c r="W73" s="1074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</row>
    <row r="74" spans="1:65" ht="15" customHeight="1">
      <c r="A74" s="92"/>
      <c r="B74" s="86"/>
      <c r="C74" s="86"/>
      <c r="D74" s="93"/>
      <c r="E74" s="88"/>
      <c r="F74" s="89"/>
      <c r="G74" s="90"/>
      <c r="H74" s="245"/>
      <c r="I74" s="1077"/>
      <c r="J74" s="1080"/>
      <c r="K74" s="1083"/>
      <c r="L74" s="1086"/>
      <c r="M74" s="1071"/>
      <c r="N74" s="1071"/>
      <c r="O74" s="1071"/>
      <c r="P74" s="1071"/>
      <c r="Q74" s="1071"/>
      <c r="R74" s="1071"/>
      <c r="S74" s="1071"/>
      <c r="T74" s="1071"/>
      <c r="U74" s="1071"/>
      <c r="V74" s="1071"/>
      <c r="W74" s="1074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</row>
    <row r="75" spans="1:65" ht="15" customHeight="1">
      <c r="A75" s="84"/>
      <c r="B75" s="85"/>
      <c r="C75" s="86"/>
      <c r="D75" s="87"/>
      <c r="E75" s="88"/>
      <c r="F75" s="89"/>
      <c r="G75" s="90"/>
      <c r="H75" s="245"/>
      <c r="I75" s="1077"/>
      <c r="J75" s="1080"/>
      <c r="K75" s="1083"/>
      <c r="L75" s="1086"/>
      <c r="M75" s="1071"/>
      <c r="N75" s="1071"/>
      <c r="O75" s="1071"/>
      <c r="P75" s="1071"/>
      <c r="Q75" s="1071"/>
      <c r="R75" s="1071"/>
      <c r="S75" s="1071"/>
      <c r="T75" s="1071"/>
      <c r="U75" s="1071"/>
      <c r="V75" s="1071"/>
      <c r="W75" s="1074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</row>
    <row r="76" spans="1:65" ht="15" customHeight="1">
      <c r="A76" s="104"/>
      <c r="B76" s="105"/>
      <c r="C76" s="94"/>
      <c r="D76" s="106"/>
      <c r="E76" s="95"/>
      <c r="F76" s="96"/>
      <c r="G76" s="97"/>
      <c r="H76" s="98"/>
      <c r="I76" s="1077"/>
      <c r="J76" s="1080"/>
      <c r="K76" s="1083"/>
      <c r="L76" s="1086"/>
      <c r="M76" s="1071"/>
      <c r="N76" s="1071"/>
      <c r="O76" s="1071"/>
      <c r="P76" s="1071"/>
      <c r="Q76" s="1071"/>
      <c r="R76" s="1071"/>
      <c r="S76" s="1071"/>
      <c r="T76" s="1071"/>
      <c r="U76" s="1071"/>
      <c r="V76" s="1071"/>
      <c r="W76" s="1074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</row>
    <row r="77" spans="1:65" ht="15" customHeight="1">
      <c r="A77" s="99"/>
      <c r="B77" s="107"/>
      <c r="C77" s="100"/>
      <c r="D77" s="108"/>
      <c r="E77" s="101"/>
      <c r="F77" s="102"/>
      <c r="G77" s="103"/>
      <c r="H77" s="103"/>
      <c r="I77" s="1078"/>
      <c r="J77" s="1081"/>
      <c r="K77" s="1084"/>
      <c r="L77" s="1087"/>
      <c r="M77" s="1072"/>
      <c r="N77" s="1072"/>
      <c r="O77" s="1072"/>
      <c r="P77" s="1072"/>
      <c r="Q77" s="1072"/>
      <c r="R77" s="1072"/>
      <c r="S77" s="1072"/>
      <c r="T77" s="1072"/>
      <c r="U77" s="1072"/>
      <c r="V77" s="1072"/>
      <c r="W77" s="1075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</row>
    <row r="78" spans="1:65" ht="15" customHeight="1">
      <c r="A78" s="94"/>
      <c r="B78" s="94"/>
      <c r="C78" s="94"/>
      <c r="D78" s="106"/>
      <c r="E78" s="94"/>
      <c r="F78" s="96"/>
      <c r="G78" s="96"/>
      <c r="H78" s="96"/>
      <c r="I78" s="38"/>
      <c r="J78" s="38"/>
      <c r="K78" s="38"/>
      <c r="L78" s="38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</row>
    <row r="79" spans="1:65" ht="15" customHeight="1">
      <c r="A79" s="74" t="s">
        <v>357</v>
      </c>
      <c r="B79" s="73" t="s">
        <v>184</v>
      </c>
      <c r="C79" s="68">
        <f>SUM(C71+1)</f>
        <v>323</v>
      </c>
      <c r="D79" s="75" t="s">
        <v>169</v>
      </c>
      <c r="E79" s="69" t="s">
        <v>170</v>
      </c>
      <c r="F79" s="70">
        <f t="shared" ref="F79:F80" si="8">SUM(F71+7)</f>
        <v>45081</v>
      </c>
      <c r="G79" s="71">
        <f>SUM(F79+1)</f>
        <v>45082</v>
      </c>
      <c r="H79" s="72">
        <f>SUM(G79+24)</f>
        <v>45106</v>
      </c>
      <c r="I79" s="1076" t="s">
        <v>364</v>
      </c>
      <c r="J79" s="1079" t="s">
        <v>351</v>
      </c>
      <c r="K79" s="1082">
        <f>SUM(K71+1)</f>
        <v>325</v>
      </c>
      <c r="L79" s="1085" t="s">
        <v>179</v>
      </c>
      <c r="M79" s="1070">
        <f>SUM(M71+7)</f>
        <v>45110</v>
      </c>
      <c r="N79" s="1070">
        <f>SUM(M79+1)</f>
        <v>45111</v>
      </c>
      <c r="O79" s="1070">
        <f>SUM(N79+20)</f>
        <v>45131</v>
      </c>
      <c r="P79" s="1070">
        <f>SUM(O79+1)</f>
        <v>45132</v>
      </c>
      <c r="Q79" s="1070">
        <f>SUM(P79+5)</f>
        <v>45137</v>
      </c>
      <c r="R79" s="1070">
        <f>SUM(Q79+2)</f>
        <v>45139</v>
      </c>
      <c r="S79" s="1070">
        <f>SUM(R79+4)</f>
        <v>45143</v>
      </c>
      <c r="T79" s="1070">
        <f>SUM(S79+5)</f>
        <v>45148</v>
      </c>
      <c r="U79" s="1070">
        <f>SUM(T79+3)</f>
        <v>45151</v>
      </c>
      <c r="V79" s="1070">
        <f>SUM(U79+2)</f>
        <v>45153</v>
      </c>
      <c r="W79" s="1073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</row>
    <row r="80" spans="1:65" ht="15" customHeight="1">
      <c r="A80" s="81" t="s">
        <v>357</v>
      </c>
      <c r="B80" s="82" t="s">
        <v>184</v>
      </c>
      <c r="C80" s="76">
        <f>SUM(C79)</f>
        <v>323</v>
      </c>
      <c r="D80" s="83" t="s">
        <v>169</v>
      </c>
      <c r="E80" s="77" t="s">
        <v>176</v>
      </c>
      <c r="F80" s="78">
        <f t="shared" si="8"/>
        <v>45084</v>
      </c>
      <c r="G80" s="79">
        <f>SUM(F80+1)</f>
        <v>45085</v>
      </c>
      <c r="H80" s="80">
        <f>SUM(G80+22)</f>
        <v>45107</v>
      </c>
      <c r="I80" s="1077"/>
      <c r="J80" s="1080"/>
      <c r="K80" s="1083"/>
      <c r="L80" s="1086"/>
      <c r="M80" s="1071"/>
      <c r="N80" s="1071"/>
      <c r="O80" s="1071"/>
      <c r="P80" s="1071"/>
      <c r="Q80" s="1071"/>
      <c r="R80" s="1071"/>
      <c r="S80" s="1071"/>
      <c r="T80" s="1071"/>
      <c r="U80" s="1071"/>
      <c r="V80" s="1071"/>
      <c r="W80" s="1074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</row>
    <row r="81" spans="1:65" ht="15" customHeight="1">
      <c r="A81" s="84"/>
      <c r="B81" s="85"/>
      <c r="C81" s="86"/>
      <c r="D81" s="87"/>
      <c r="E81" s="88"/>
      <c r="F81" s="89"/>
      <c r="G81" s="90"/>
      <c r="H81" s="91"/>
      <c r="I81" s="1077"/>
      <c r="J81" s="1080"/>
      <c r="K81" s="1083"/>
      <c r="L81" s="1086"/>
      <c r="M81" s="1071"/>
      <c r="N81" s="1071"/>
      <c r="O81" s="1071"/>
      <c r="P81" s="1071"/>
      <c r="Q81" s="1071"/>
      <c r="R81" s="1071"/>
      <c r="S81" s="1071"/>
      <c r="T81" s="1071"/>
      <c r="U81" s="1071"/>
      <c r="V81" s="1071"/>
      <c r="W81" s="1074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</row>
    <row r="82" spans="1:65" ht="15" customHeight="1">
      <c r="A82" s="92"/>
      <c r="B82" s="86"/>
      <c r="C82" s="86"/>
      <c r="D82" s="93"/>
      <c r="E82" s="88"/>
      <c r="F82" s="89"/>
      <c r="G82" s="90"/>
      <c r="H82" s="245"/>
      <c r="I82" s="1077"/>
      <c r="J82" s="1080"/>
      <c r="K82" s="1083"/>
      <c r="L82" s="1086"/>
      <c r="M82" s="1071"/>
      <c r="N82" s="1071"/>
      <c r="O82" s="1071"/>
      <c r="P82" s="1071"/>
      <c r="Q82" s="1071"/>
      <c r="R82" s="1071"/>
      <c r="S82" s="1071"/>
      <c r="T82" s="1071"/>
      <c r="U82" s="1071"/>
      <c r="V82" s="1071"/>
      <c r="W82" s="1074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</row>
    <row r="83" spans="1:65" ht="15" customHeight="1">
      <c r="A83" s="84"/>
      <c r="B83" s="85"/>
      <c r="C83" s="86"/>
      <c r="D83" s="87"/>
      <c r="E83" s="88"/>
      <c r="F83" s="89"/>
      <c r="G83" s="90"/>
      <c r="H83" s="245"/>
      <c r="I83" s="1077"/>
      <c r="J83" s="1080"/>
      <c r="K83" s="1083"/>
      <c r="L83" s="1086"/>
      <c r="M83" s="1071"/>
      <c r="N83" s="1071"/>
      <c r="O83" s="1071"/>
      <c r="P83" s="1071"/>
      <c r="Q83" s="1071"/>
      <c r="R83" s="1071"/>
      <c r="S83" s="1071"/>
      <c r="T83" s="1071"/>
      <c r="U83" s="1071"/>
      <c r="V83" s="1071"/>
      <c r="W83" s="1074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</row>
    <row r="84" spans="1:65" ht="15" customHeight="1">
      <c r="A84" s="104"/>
      <c r="B84" s="105"/>
      <c r="C84" s="94"/>
      <c r="D84" s="106"/>
      <c r="E84" s="95"/>
      <c r="F84" s="96"/>
      <c r="G84" s="97"/>
      <c r="H84" s="98"/>
      <c r="I84" s="1077"/>
      <c r="J84" s="1080"/>
      <c r="K84" s="1083"/>
      <c r="L84" s="1086"/>
      <c r="M84" s="1071"/>
      <c r="N84" s="1071"/>
      <c r="O84" s="1071"/>
      <c r="P84" s="1071"/>
      <c r="Q84" s="1071"/>
      <c r="R84" s="1071"/>
      <c r="S84" s="1071"/>
      <c r="T84" s="1071"/>
      <c r="U84" s="1071"/>
      <c r="V84" s="1071"/>
      <c r="W84" s="1074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</row>
    <row r="85" spans="1:65" ht="15" customHeight="1">
      <c r="A85" s="99"/>
      <c r="B85" s="107"/>
      <c r="C85" s="100"/>
      <c r="D85" s="108"/>
      <c r="E85" s="101"/>
      <c r="F85" s="102"/>
      <c r="G85" s="103"/>
      <c r="H85" s="103"/>
      <c r="I85" s="1078"/>
      <c r="J85" s="1081"/>
      <c r="K85" s="1084"/>
      <c r="L85" s="1087"/>
      <c r="M85" s="1072"/>
      <c r="N85" s="1072"/>
      <c r="O85" s="1072"/>
      <c r="P85" s="1072"/>
      <c r="Q85" s="1072"/>
      <c r="R85" s="1072"/>
      <c r="S85" s="1072"/>
      <c r="T85" s="1072"/>
      <c r="U85" s="1072"/>
      <c r="V85" s="1072"/>
      <c r="W85" s="1075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</row>
    <row r="86" spans="1:65" ht="15" customHeight="1">
      <c r="A86" s="94"/>
      <c r="B86" s="94"/>
      <c r="C86" s="94"/>
      <c r="D86" s="106"/>
      <c r="E86" s="94"/>
      <c r="F86" s="96"/>
      <c r="G86" s="96"/>
      <c r="H86" s="96"/>
      <c r="I86" s="38"/>
      <c r="J86" s="38"/>
      <c r="K86" s="38"/>
      <c r="L86" s="38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</row>
    <row r="87" spans="1:65" ht="15" customHeight="1">
      <c r="A87" s="74" t="s">
        <v>207</v>
      </c>
      <c r="B87" s="73" t="s">
        <v>184</v>
      </c>
      <c r="C87" s="68">
        <f>SUM(C79+1)</f>
        <v>324</v>
      </c>
      <c r="D87" s="75" t="s">
        <v>169</v>
      </c>
      <c r="E87" s="69" t="s">
        <v>170</v>
      </c>
      <c r="F87" s="70">
        <f t="shared" ref="F87:F88" si="9">SUM(F79+7)</f>
        <v>45088</v>
      </c>
      <c r="G87" s="71">
        <f>SUM(F87+1)</f>
        <v>45089</v>
      </c>
      <c r="H87" s="72">
        <f>SUM(G87+24)</f>
        <v>45113</v>
      </c>
      <c r="I87" s="1076" t="s">
        <v>365</v>
      </c>
      <c r="J87" s="1079" t="s">
        <v>351</v>
      </c>
      <c r="K87" s="1082">
        <f>SUM(K79+1)</f>
        <v>326</v>
      </c>
      <c r="L87" s="1085" t="s">
        <v>179</v>
      </c>
      <c r="M87" s="1070">
        <f>SUM(M79+7)</f>
        <v>45117</v>
      </c>
      <c r="N87" s="1070">
        <f>SUM(M87+1)</f>
        <v>45118</v>
      </c>
      <c r="O87" s="1070">
        <f>SUM(N87+20)</f>
        <v>45138</v>
      </c>
      <c r="P87" s="1070">
        <f>SUM(O87+1)</f>
        <v>45139</v>
      </c>
      <c r="Q87" s="1070">
        <f>SUM(P87+5)</f>
        <v>45144</v>
      </c>
      <c r="R87" s="1070">
        <f>SUM(Q87+2)</f>
        <v>45146</v>
      </c>
      <c r="S87" s="1070">
        <f>SUM(R87+4)</f>
        <v>45150</v>
      </c>
      <c r="T87" s="1070">
        <f>SUM(S87+5)</f>
        <v>45155</v>
      </c>
      <c r="U87" s="1070">
        <f>SUM(T87+3)</f>
        <v>45158</v>
      </c>
      <c r="V87" s="1070">
        <f>SUM(U87+2)</f>
        <v>45160</v>
      </c>
      <c r="W87" s="1073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</row>
    <row r="88" spans="1:65" ht="15" customHeight="1">
      <c r="A88" s="81" t="s">
        <v>207</v>
      </c>
      <c r="B88" s="82" t="s">
        <v>184</v>
      </c>
      <c r="C88" s="76">
        <f>SUM(C87)</f>
        <v>324</v>
      </c>
      <c r="D88" s="83" t="s">
        <v>169</v>
      </c>
      <c r="E88" s="77" t="s">
        <v>176</v>
      </c>
      <c r="F88" s="78">
        <f t="shared" si="9"/>
        <v>45091</v>
      </c>
      <c r="G88" s="79">
        <f>SUM(F88+1)</f>
        <v>45092</v>
      </c>
      <c r="H88" s="80">
        <f>SUM(G88+22)</f>
        <v>45114</v>
      </c>
      <c r="I88" s="1077"/>
      <c r="J88" s="1080"/>
      <c r="K88" s="1083"/>
      <c r="L88" s="1086"/>
      <c r="M88" s="1071"/>
      <c r="N88" s="1071"/>
      <c r="O88" s="1071"/>
      <c r="P88" s="1071"/>
      <c r="Q88" s="1071"/>
      <c r="R88" s="1071"/>
      <c r="S88" s="1071"/>
      <c r="T88" s="1071"/>
      <c r="U88" s="1071"/>
      <c r="V88" s="1071"/>
      <c r="W88" s="1074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</row>
    <row r="89" spans="1:65" ht="15" customHeight="1">
      <c r="A89" s="84"/>
      <c r="B89" s="85"/>
      <c r="C89" s="86"/>
      <c r="D89" s="87"/>
      <c r="E89" s="88"/>
      <c r="F89" s="89"/>
      <c r="G89" s="90"/>
      <c r="H89" s="91"/>
      <c r="I89" s="1077"/>
      <c r="J89" s="1080"/>
      <c r="K89" s="1083"/>
      <c r="L89" s="1086"/>
      <c r="M89" s="1071"/>
      <c r="N89" s="1071"/>
      <c r="O89" s="1071"/>
      <c r="P89" s="1071"/>
      <c r="Q89" s="1071"/>
      <c r="R89" s="1071"/>
      <c r="S89" s="1071"/>
      <c r="T89" s="1071"/>
      <c r="U89" s="1071"/>
      <c r="V89" s="1071"/>
      <c r="W89" s="1074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</row>
    <row r="90" spans="1:65" ht="15" customHeight="1">
      <c r="A90" s="92"/>
      <c r="B90" s="86"/>
      <c r="C90" s="86"/>
      <c r="D90" s="93"/>
      <c r="E90" s="88"/>
      <c r="F90" s="89"/>
      <c r="G90" s="90"/>
      <c r="H90" s="245"/>
      <c r="I90" s="1077"/>
      <c r="J90" s="1080"/>
      <c r="K90" s="1083"/>
      <c r="L90" s="1086"/>
      <c r="M90" s="1071"/>
      <c r="N90" s="1071"/>
      <c r="O90" s="1071"/>
      <c r="P90" s="1071"/>
      <c r="Q90" s="1071"/>
      <c r="R90" s="1071"/>
      <c r="S90" s="1071"/>
      <c r="T90" s="1071"/>
      <c r="U90" s="1071"/>
      <c r="V90" s="1071"/>
      <c r="W90" s="1074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</row>
    <row r="91" spans="1:65" ht="15" customHeight="1">
      <c r="A91" s="84"/>
      <c r="B91" s="85"/>
      <c r="C91" s="86"/>
      <c r="D91" s="87"/>
      <c r="E91" s="88"/>
      <c r="F91" s="89"/>
      <c r="G91" s="90"/>
      <c r="H91" s="245"/>
      <c r="I91" s="1077"/>
      <c r="J91" s="1080"/>
      <c r="K91" s="1083"/>
      <c r="L91" s="1086"/>
      <c r="M91" s="1071"/>
      <c r="N91" s="1071"/>
      <c r="O91" s="1071"/>
      <c r="P91" s="1071"/>
      <c r="Q91" s="1071"/>
      <c r="R91" s="1071"/>
      <c r="S91" s="1071"/>
      <c r="T91" s="1071"/>
      <c r="U91" s="1071"/>
      <c r="V91" s="1071"/>
      <c r="W91" s="1074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</row>
    <row r="92" spans="1:65" ht="15" customHeight="1">
      <c r="A92" s="104"/>
      <c r="B92" s="105"/>
      <c r="C92" s="94"/>
      <c r="D92" s="106"/>
      <c r="E92" s="95"/>
      <c r="F92" s="96"/>
      <c r="G92" s="97"/>
      <c r="H92" s="98"/>
      <c r="I92" s="1077"/>
      <c r="J92" s="1080"/>
      <c r="K92" s="1083"/>
      <c r="L92" s="1086"/>
      <c r="M92" s="1071"/>
      <c r="N92" s="1071"/>
      <c r="O92" s="1071"/>
      <c r="P92" s="1071"/>
      <c r="Q92" s="1071"/>
      <c r="R92" s="1071"/>
      <c r="S92" s="1071"/>
      <c r="T92" s="1071"/>
      <c r="U92" s="1071"/>
      <c r="V92" s="1071"/>
      <c r="W92" s="1074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</row>
    <row r="93" spans="1:65" ht="15" customHeight="1">
      <c r="A93" s="99"/>
      <c r="B93" s="107"/>
      <c r="C93" s="100"/>
      <c r="D93" s="108"/>
      <c r="E93" s="101"/>
      <c r="F93" s="102"/>
      <c r="G93" s="103"/>
      <c r="H93" s="103"/>
      <c r="I93" s="1078"/>
      <c r="J93" s="1081"/>
      <c r="K93" s="1084"/>
      <c r="L93" s="1087"/>
      <c r="M93" s="1072"/>
      <c r="N93" s="1072"/>
      <c r="O93" s="1072"/>
      <c r="P93" s="1072"/>
      <c r="Q93" s="1072"/>
      <c r="R93" s="1072"/>
      <c r="S93" s="1072"/>
      <c r="T93" s="1072"/>
      <c r="U93" s="1072"/>
      <c r="V93" s="1072"/>
      <c r="W93" s="1075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</row>
    <row r="94" spans="1:65" ht="15" customHeight="1">
      <c r="A94" s="94"/>
      <c r="B94" s="94"/>
      <c r="C94" s="94"/>
      <c r="D94" s="106"/>
      <c r="E94" s="94"/>
      <c r="F94" s="96"/>
      <c r="G94" s="96"/>
      <c r="H94" s="96"/>
      <c r="I94" s="38"/>
      <c r="J94" s="38"/>
      <c r="K94" s="38"/>
      <c r="L94" s="38"/>
      <c r="M94" s="124"/>
      <c r="N94" s="124"/>
      <c r="O94" s="124"/>
      <c r="P94" s="124"/>
      <c r="Q94" s="124"/>
      <c r="R94" s="124"/>
      <c r="S94" s="124"/>
      <c r="T94" s="124"/>
      <c r="U94" s="124"/>
      <c r="V94" s="124"/>
      <c r="W94" s="124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</row>
    <row r="95" spans="1:65" ht="15" customHeight="1">
      <c r="A95" s="327" t="s">
        <v>366</v>
      </c>
      <c r="B95" s="73" t="s">
        <v>168</v>
      </c>
      <c r="C95" s="68">
        <v>325</v>
      </c>
      <c r="D95" s="75" t="s">
        <v>169</v>
      </c>
      <c r="E95" s="69" t="s">
        <v>170</v>
      </c>
      <c r="F95" s="70">
        <v>45095</v>
      </c>
      <c r="G95" s="71">
        <f>F95+1</f>
        <v>45096</v>
      </c>
      <c r="H95" s="72">
        <f>F95+24</f>
        <v>45119</v>
      </c>
      <c r="I95" s="1076" t="s">
        <v>367</v>
      </c>
      <c r="J95" s="1079" t="s">
        <v>351</v>
      </c>
      <c r="K95" s="1082">
        <f>SUM(K87+1)</f>
        <v>327</v>
      </c>
      <c r="L95" s="1085" t="s">
        <v>179</v>
      </c>
      <c r="M95" s="1070">
        <f>SUM(M87+7)</f>
        <v>45124</v>
      </c>
      <c r="N95" s="1070">
        <f>SUM(M95+1)</f>
        <v>45125</v>
      </c>
      <c r="O95" s="1070">
        <f>SUM(N95+20)</f>
        <v>45145</v>
      </c>
      <c r="P95" s="1070">
        <f>SUM(O95+1)</f>
        <v>45146</v>
      </c>
      <c r="Q95" s="1070">
        <f>SUM(P95+5)</f>
        <v>45151</v>
      </c>
      <c r="R95" s="1070">
        <f>SUM(Q95+2)</f>
        <v>45153</v>
      </c>
      <c r="S95" s="1070">
        <f>SUM(R95+4)</f>
        <v>45157</v>
      </c>
      <c r="T95" s="1070">
        <f>SUM(S95+5)</f>
        <v>45162</v>
      </c>
      <c r="U95" s="1070">
        <f>SUM(T95+3)</f>
        <v>45165</v>
      </c>
      <c r="V95" s="1070">
        <f>SUM(U95+2)</f>
        <v>45167</v>
      </c>
      <c r="W95" s="1073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</row>
    <row r="96" spans="1:65" ht="15" customHeight="1">
      <c r="A96" s="328" t="s">
        <v>366</v>
      </c>
      <c r="B96" s="82" t="s">
        <v>168</v>
      </c>
      <c r="C96" s="76">
        <v>325</v>
      </c>
      <c r="D96" s="83" t="s">
        <v>169</v>
      </c>
      <c r="E96" s="77" t="s">
        <v>176</v>
      </c>
      <c r="F96" s="78">
        <v>45098</v>
      </c>
      <c r="G96" s="79">
        <f>F96</f>
        <v>45098</v>
      </c>
      <c r="H96" s="80">
        <f>F96+22</f>
        <v>45120</v>
      </c>
      <c r="I96" s="1077"/>
      <c r="J96" s="1080"/>
      <c r="K96" s="1083"/>
      <c r="L96" s="1086"/>
      <c r="M96" s="1071"/>
      <c r="N96" s="1071"/>
      <c r="O96" s="1071"/>
      <c r="P96" s="1071"/>
      <c r="Q96" s="1071"/>
      <c r="R96" s="1071"/>
      <c r="S96" s="1071"/>
      <c r="T96" s="1071"/>
      <c r="U96" s="1071"/>
      <c r="V96" s="1071"/>
      <c r="W96" s="1074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</row>
    <row r="97" spans="1:65" ht="15" customHeight="1">
      <c r="A97" s="84"/>
      <c r="B97" s="85"/>
      <c r="C97" s="86"/>
      <c r="D97" s="87"/>
      <c r="E97" s="88"/>
      <c r="F97" s="89"/>
      <c r="G97" s="90"/>
      <c r="H97" s="91"/>
      <c r="I97" s="1077"/>
      <c r="J97" s="1080"/>
      <c r="K97" s="1083"/>
      <c r="L97" s="1086"/>
      <c r="M97" s="1071"/>
      <c r="N97" s="1071"/>
      <c r="O97" s="1071"/>
      <c r="P97" s="1071"/>
      <c r="Q97" s="1071"/>
      <c r="R97" s="1071"/>
      <c r="S97" s="1071"/>
      <c r="T97" s="1071"/>
      <c r="U97" s="1071"/>
      <c r="V97" s="1071"/>
      <c r="W97" s="1074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</row>
    <row r="98" spans="1:65" ht="15" customHeight="1">
      <c r="A98" s="92"/>
      <c r="B98" s="86"/>
      <c r="C98" s="86"/>
      <c r="D98" s="93"/>
      <c r="E98" s="88"/>
      <c r="F98" s="89"/>
      <c r="G98" s="90"/>
      <c r="H98" s="245"/>
      <c r="I98" s="1077"/>
      <c r="J98" s="1080"/>
      <c r="K98" s="1083"/>
      <c r="L98" s="1086"/>
      <c r="M98" s="1071"/>
      <c r="N98" s="1071"/>
      <c r="O98" s="1071"/>
      <c r="P98" s="1071"/>
      <c r="Q98" s="1071"/>
      <c r="R98" s="1071"/>
      <c r="S98" s="1071"/>
      <c r="T98" s="1071"/>
      <c r="U98" s="1071"/>
      <c r="V98" s="1071"/>
      <c r="W98" s="1074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</row>
    <row r="99" spans="1:65" ht="15" customHeight="1">
      <c r="A99" s="84"/>
      <c r="B99" s="85"/>
      <c r="C99" s="86"/>
      <c r="D99" s="87"/>
      <c r="E99" s="88"/>
      <c r="F99" s="89"/>
      <c r="G99" s="90"/>
      <c r="H99" s="245"/>
      <c r="I99" s="1077"/>
      <c r="J99" s="1080"/>
      <c r="K99" s="1083"/>
      <c r="L99" s="1086"/>
      <c r="M99" s="1071"/>
      <c r="N99" s="1071"/>
      <c r="O99" s="1071"/>
      <c r="P99" s="1071"/>
      <c r="Q99" s="1071"/>
      <c r="R99" s="1071"/>
      <c r="S99" s="1071"/>
      <c r="T99" s="1071"/>
      <c r="U99" s="1071"/>
      <c r="V99" s="1071"/>
      <c r="W99" s="1074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</row>
    <row r="100" spans="1:65" ht="15" customHeight="1">
      <c r="A100" s="104"/>
      <c r="B100" s="105"/>
      <c r="C100" s="94"/>
      <c r="D100" s="106"/>
      <c r="E100" s="95"/>
      <c r="F100" s="96"/>
      <c r="G100" s="97"/>
      <c r="H100" s="98"/>
      <c r="I100" s="1077"/>
      <c r="J100" s="1080"/>
      <c r="K100" s="1083"/>
      <c r="L100" s="1086"/>
      <c r="M100" s="1071"/>
      <c r="N100" s="1071"/>
      <c r="O100" s="1071"/>
      <c r="P100" s="1071"/>
      <c r="Q100" s="1071"/>
      <c r="R100" s="1071"/>
      <c r="S100" s="1071"/>
      <c r="T100" s="1071"/>
      <c r="U100" s="1071"/>
      <c r="V100" s="1071"/>
      <c r="W100" s="1074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</row>
    <row r="101" spans="1:65" ht="15" customHeight="1">
      <c r="A101" s="99"/>
      <c r="B101" s="107"/>
      <c r="C101" s="100"/>
      <c r="D101" s="108"/>
      <c r="E101" s="101"/>
      <c r="F101" s="102"/>
      <c r="G101" s="103"/>
      <c r="H101" s="103"/>
      <c r="I101" s="1078"/>
      <c r="J101" s="1081"/>
      <c r="K101" s="1084"/>
      <c r="L101" s="1087"/>
      <c r="M101" s="1072"/>
      <c r="N101" s="1072"/>
      <c r="O101" s="1072"/>
      <c r="P101" s="1072"/>
      <c r="Q101" s="1072"/>
      <c r="R101" s="1072"/>
      <c r="S101" s="1072"/>
      <c r="T101" s="1072"/>
      <c r="U101" s="1072"/>
      <c r="V101" s="1072"/>
      <c r="W101" s="1075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</row>
    <row r="102" spans="1:65" ht="15" customHeight="1">
      <c r="A102" s="94"/>
      <c r="B102" s="94"/>
      <c r="C102" s="94"/>
      <c r="D102" s="106"/>
      <c r="E102" s="94"/>
      <c r="F102" s="96"/>
      <c r="G102" s="96"/>
      <c r="H102" s="96"/>
      <c r="I102" s="38"/>
      <c r="J102" s="38"/>
      <c r="K102" s="38"/>
      <c r="L102" s="38"/>
      <c r="M102" s="124"/>
      <c r="N102" s="124"/>
      <c r="O102" s="124"/>
      <c r="P102" s="124"/>
      <c r="Q102" s="124"/>
      <c r="R102" s="124"/>
      <c r="S102" s="124"/>
      <c r="T102" s="124"/>
      <c r="U102" s="124"/>
      <c r="V102" s="124"/>
      <c r="W102" s="124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</row>
    <row r="103" spans="1:65" ht="15" customHeight="1">
      <c r="A103" s="329" t="s">
        <v>368</v>
      </c>
      <c r="B103" s="73" t="s">
        <v>168</v>
      </c>
      <c r="C103" s="68">
        <v>326</v>
      </c>
      <c r="D103" s="75" t="s">
        <v>169</v>
      </c>
      <c r="E103" s="69" t="s">
        <v>170</v>
      </c>
      <c r="F103" s="70">
        <v>45102</v>
      </c>
      <c r="G103" s="71">
        <f t="shared" ref="G103:G104" si="10">F103+1</f>
        <v>45103</v>
      </c>
      <c r="H103" s="72">
        <f>F103+24</f>
        <v>45126</v>
      </c>
      <c r="I103" s="1076" t="s">
        <v>369</v>
      </c>
      <c r="J103" s="1079" t="s">
        <v>351</v>
      </c>
      <c r="K103" s="1082">
        <f>SUM(K95+1)</f>
        <v>328</v>
      </c>
      <c r="L103" s="1085" t="s">
        <v>179</v>
      </c>
      <c r="M103" s="1070">
        <f>SUM(M95+7)</f>
        <v>45131</v>
      </c>
      <c r="N103" s="1070">
        <f>SUM(M103+1)</f>
        <v>45132</v>
      </c>
      <c r="O103" s="1070">
        <f>SUM(N103+20)</f>
        <v>45152</v>
      </c>
      <c r="P103" s="1070">
        <f>SUM(O103+1)</f>
        <v>45153</v>
      </c>
      <c r="Q103" s="1070">
        <f>SUM(P103+5)</f>
        <v>45158</v>
      </c>
      <c r="R103" s="1070">
        <f>SUM(Q103+2)</f>
        <v>45160</v>
      </c>
      <c r="S103" s="1070">
        <f>SUM(R103+4)</f>
        <v>45164</v>
      </c>
      <c r="T103" s="1070">
        <f>SUM(S103+5)</f>
        <v>45169</v>
      </c>
      <c r="U103" s="1070">
        <f>SUM(T103+3)</f>
        <v>45172</v>
      </c>
      <c r="V103" s="1070">
        <f>SUM(U103+2)</f>
        <v>45174</v>
      </c>
      <c r="W103" s="1073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</row>
    <row r="104" spans="1:65" ht="15" customHeight="1">
      <c r="A104" s="330" t="s">
        <v>368</v>
      </c>
      <c r="B104" s="82" t="s">
        <v>168</v>
      </c>
      <c r="C104" s="76">
        <v>326</v>
      </c>
      <c r="D104" s="83" t="s">
        <v>169</v>
      </c>
      <c r="E104" s="77" t="s">
        <v>176</v>
      </c>
      <c r="F104" s="78">
        <v>45105</v>
      </c>
      <c r="G104" s="79">
        <f t="shared" si="10"/>
        <v>45106</v>
      </c>
      <c r="H104" s="80">
        <f>F104+22</f>
        <v>45127</v>
      </c>
      <c r="I104" s="1077"/>
      <c r="J104" s="1080"/>
      <c r="K104" s="1083"/>
      <c r="L104" s="1086"/>
      <c r="M104" s="1071"/>
      <c r="N104" s="1071"/>
      <c r="O104" s="1071"/>
      <c r="P104" s="1071"/>
      <c r="Q104" s="1071"/>
      <c r="R104" s="1071"/>
      <c r="S104" s="1071"/>
      <c r="T104" s="1071"/>
      <c r="U104" s="1071"/>
      <c r="V104" s="1071"/>
      <c r="W104" s="1074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</row>
    <row r="105" spans="1:65" ht="15" customHeight="1">
      <c r="A105" s="84"/>
      <c r="B105" s="85"/>
      <c r="C105" s="86"/>
      <c r="D105" s="87"/>
      <c r="E105" s="88"/>
      <c r="F105" s="89"/>
      <c r="G105" s="90"/>
      <c r="H105" s="91"/>
      <c r="I105" s="1077"/>
      <c r="J105" s="1080"/>
      <c r="K105" s="1083"/>
      <c r="L105" s="1086"/>
      <c r="M105" s="1071"/>
      <c r="N105" s="1071"/>
      <c r="O105" s="1071"/>
      <c r="P105" s="1071"/>
      <c r="Q105" s="1071"/>
      <c r="R105" s="1071"/>
      <c r="S105" s="1071"/>
      <c r="T105" s="1071"/>
      <c r="U105" s="1071"/>
      <c r="V105" s="1071"/>
      <c r="W105" s="1074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</row>
    <row r="106" spans="1:65" ht="15" customHeight="1">
      <c r="A106" s="92"/>
      <c r="B106" s="86"/>
      <c r="C106" s="86"/>
      <c r="D106" s="93"/>
      <c r="E106" s="88"/>
      <c r="F106" s="89"/>
      <c r="G106" s="90"/>
      <c r="H106" s="245"/>
      <c r="I106" s="1077"/>
      <c r="J106" s="1080"/>
      <c r="K106" s="1083"/>
      <c r="L106" s="1086"/>
      <c r="M106" s="1071"/>
      <c r="N106" s="1071"/>
      <c r="O106" s="1071"/>
      <c r="P106" s="1071"/>
      <c r="Q106" s="1071"/>
      <c r="R106" s="1071"/>
      <c r="S106" s="1071"/>
      <c r="T106" s="1071"/>
      <c r="U106" s="1071"/>
      <c r="V106" s="1071"/>
      <c r="W106" s="1074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</row>
    <row r="107" spans="1:65" ht="15" customHeight="1">
      <c r="A107" s="84"/>
      <c r="B107" s="85"/>
      <c r="C107" s="86"/>
      <c r="D107" s="87"/>
      <c r="E107" s="88"/>
      <c r="F107" s="89"/>
      <c r="G107" s="90"/>
      <c r="H107" s="245"/>
      <c r="I107" s="1077"/>
      <c r="J107" s="1080"/>
      <c r="K107" s="1083"/>
      <c r="L107" s="1086"/>
      <c r="M107" s="1071"/>
      <c r="N107" s="1071"/>
      <c r="O107" s="1071"/>
      <c r="P107" s="1071"/>
      <c r="Q107" s="1071"/>
      <c r="R107" s="1071"/>
      <c r="S107" s="1071"/>
      <c r="T107" s="1071"/>
      <c r="U107" s="1071"/>
      <c r="V107" s="1071"/>
      <c r="W107" s="1074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</row>
    <row r="108" spans="1:65" ht="15" customHeight="1">
      <c r="A108" s="104"/>
      <c r="B108" s="105"/>
      <c r="C108" s="94"/>
      <c r="D108" s="106"/>
      <c r="E108" s="95"/>
      <c r="F108" s="96"/>
      <c r="G108" s="97"/>
      <c r="H108" s="98"/>
      <c r="I108" s="1077"/>
      <c r="J108" s="1080"/>
      <c r="K108" s="1083"/>
      <c r="L108" s="1086"/>
      <c r="M108" s="1071"/>
      <c r="N108" s="1071"/>
      <c r="O108" s="1071"/>
      <c r="P108" s="1071"/>
      <c r="Q108" s="1071"/>
      <c r="R108" s="1071"/>
      <c r="S108" s="1071"/>
      <c r="T108" s="1071"/>
      <c r="U108" s="1071"/>
      <c r="V108" s="1071"/>
      <c r="W108" s="1074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</row>
    <row r="109" spans="1:65" ht="15" customHeight="1">
      <c r="A109" s="99"/>
      <c r="B109" s="107"/>
      <c r="C109" s="100"/>
      <c r="D109" s="108"/>
      <c r="E109" s="101"/>
      <c r="F109" s="102"/>
      <c r="G109" s="103"/>
      <c r="H109" s="103"/>
      <c r="I109" s="1078"/>
      <c r="J109" s="1081"/>
      <c r="K109" s="1084"/>
      <c r="L109" s="1087"/>
      <c r="M109" s="1072"/>
      <c r="N109" s="1072"/>
      <c r="O109" s="1072"/>
      <c r="P109" s="1072"/>
      <c r="Q109" s="1072"/>
      <c r="R109" s="1072"/>
      <c r="S109" s="1072"/>
      <c r="T109" s="1072"/>
      <c r="U109" s="1072"/>
      <c r="V109" s="1072"/>
      <c r="W109" s="1075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</row>
    <row r="110" spans="1:65" ht="15" customHeight="1">
      <c r="A110" s="94"/>
      <c r="B110" s="94"/>
      <c r="C110" s="94"/>
      <c r="D110" s="106"/>
      <c r="E110" s="94"/>
      <c r="F110" s="96"/>
      <c r="G110" s="96"/>
      <c r="H110" s="96"/>
      <c r="I110" s="38"/>
      <c r="J110" s="38"/>
      <c r="K110" s="38"/>
      <c r="L110" s="38"/>
      <c r="M110" s="124"/>
      <c r="N110" s="124"/>
      <c r="O110" s="124"/>
      <c r="P110" s="124"/>
      <c r="Q110" s="124"/>
      <c r="R110" s="124"/>
      <c r="S110" s="124"/>
      <c r="T110" s="124"/>
      <c r="U110" s="124"/>
      <c r="V110" s="124"/>
      <c r="W110" s="124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</row>
    <row r="111" spans="1:65" ht="15" customHeight="1">
      <c r="A111" s="74" t="s">
        <v>370</v>
      </c>
      <c r="B111" s="73" t="s">
        <v>168</v>
      </c>
      <c r="C111" s="68">
        <v>327</v>
      </c>
      <c r="D111" s="75" t="s">
        <v>169</v>
      </c>
      <c r="E111" s="69" t="s">
        <v>170</v>
      </c>
      <c r="F111" s="70">
        <v>45109</v>
      </c>
      <c r="G111" s="71">
        <f>F111+1</f>
        <v>45110</v>
      </c>
      <c r="H111" s="72">
        <f>F111+24</f>
        <v>45133</v>
      </c>
      <c r="I111" s="1076" t="s">
        <v>316</v>
      </c>
      <c r="J111" s="1079" t="s">
        <v>351</v>
      </c>
      <c r="K111" s="1082">
        <f>SUM(K103+1)</f>
        <v>329</v>
      </c>
      <c r="L111" s="1085" t="s">
        <v>179</v>
      </c>
      <c r="M111" s="1070">
        <f>SUM(M103+7)</f>
        <v>45138</v>
      </c>
      <c r="N111" s="1070">
        <f>SUM(M111+1)</f>
        <v>45139</v>
      </c>
      <c r="O111" s="1070">
        <f>SUM(N111+20)</f>
        <v>45159</v>
      </c>
      <c r="P111" s="1070">
        <f>SUM(O111+1)</f>
        <v>45160</v>
      </c>
      <c r="Q111" s="1070">
        <f>SUM(P111+5)</f>
        <v>45165</v>
      </c>
      <c r="R111" s="1070">
        <f>SUM(Q111+2)</f>
        <v>45167</v>
      </c>
      <c r="S111" s="1070">
        <f>SUM(R111+4)</f>
        <v>45171</v>
      </c>
      <c r="T111" s="1070">
        <f>SUM(S111+5)</f>
        <v>45176</v>
      </c>
      <c r="U111" s="1070">
        <f>SUM(T111+3)</f>
        <v>45179</v>
      </c>
      <c r="V111" s="1070">
        <f>SUM(U111+2)</f>
        <v>45181</v>
      </c>
      <c r="W111" s="1073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</row>
    <row r="112" spans="1:65" ht="15" customHeight="1">
      <c r="A112" s="81" t="s">
        <v>370</v>
      </c>
      <c r="B112" s="82" t="s">
        <v>168</v>
      </c>
      <c r="C112" s="76">
        <v>327</v>
      </c>
      <c r="D112" s="83" t="s">
        <v>169</v>
      </c>
      <c r="E112" s="77" t="s">
        <v>176</v>
      </c>
      <c r="F112" s="78">
        <v>45112</v>
      </c>
      <c r="G112" s="79">
        <f>F112</f>
        <v>45112</v>
      </c>
      <c r="H112" s="80">
        <f>F112+22</f>
        <v>45134</v>
      </c>
      <c r="I112" s="1077"/>
      <c r="J112" s="1080"/>
      <c r="K112" s="1083"/>
      <c r="L112" s="1086"/>
      <c r="M112" s="1071"/>
      <c r="N112" s="1071"/>
      <c r="O112" s="1071"/>
      <c r="P112" s="1071"/>
      <c r="Q112" s="1071"/>
      <c r="R112" s="1071"/>
      <c r="S112" s="1071"/>
      <c r="T112" s="1071"/>
      <c r="U112" s="1071"/>
      <c r="V112" s="1071"/>
      <c r="W112" s="1074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</row>
    <row r="113" spans="1:65" ht="15" customHeight="1">
      <c r="A113" s="84"/>
      <c r="B113" s="85"/>
      <c r="C113" s="86"/>
      <c r="D113" s="87"/>
      <c r="E113" s="88"/>
      <c r="F113" s="89"/>
      <c r="G113" s="90"/>
      <c r="H113" s="91"/>
      <c r="I113" s="1077"/>
      <c r="J113" s="1080"/>
      <c r="K113" s="1083"/>
      <c r="L113" s="1086"/>
      <c r="M113" s="1071"/>
      <c r="N113" s="1071"/>
      <c r="O113" s="1071"/>
      <c r="P113" s="1071"/>
      <c r="Q113" s="1071"/>
      <c r="R113" s="1071"/>
      <c r="S113" s="1071"/>
      <c r="T113" s="1071"/>
      <c r="U113" s="1071"/>
      <c r="V113" s="1071"/>
      <c r="W113" s="1074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</row>
    <row r="114" spans="1:65" ht="15" customHeight="1">
      <c r="A114" s="92"/>
      <c r="B114" s="86"/>
      <c r="C114" s="86"/>
      <c r="D114" s="93"/>
      <c r="E114" s="88"/>
      <c r="F114" s="89"/>
      <c r="G114" s="90"/>
      <c r="H114" s="245"/>
      <c r="I114" s="1077"/>
      <c r="J114" s="1080"/>
      <c r="K114" s="1083"/>
      <c r="L114" s="1086"/>
      <c r="M114" s="1071"/>
      <c r="N114" s="1071"/>
      <c r="O114" s="1071"/>
      <c r="P114" s="1071"/>
      <c r="Q114" s="1071"/>
      <c r="R114" s="1071"/>
      <c r="S114" s="1071"/>
      <c r="T114" s="1071"/>
      <c r="U114" s="1071"/>
      <c r="V114" s="1071"/>
      <c r="W114" s="1074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2"/>
      <c r="BG114" s="12"/>
      <c r="BH114" s="12"/>
      <c r="BI114" s="12"/>
      <c r="BJ114" s="12"/>
      <c r="BK114" s="12"/>
      <c r="BL114" s="12"/>
      <c r="BM114" s="12"/>
    </row>
    <row r="115" spans="1:65" ht="15" customHeight="1">
      <c r="A115" s="84"/>
      <c r="B115" s="85"/>
      <c r="C115" s="86"/>
      <c r="D115" s="87"/>
      <c r="E115" s="88"/>
      <c r="F115" s="89"/>
      <c r="G115" s="90"/>
      <c r="H115" s="245"/>
      <c r="I115" s="1077"/>
      <c r="J115" s="1080"/>
      <c r="K115" s="1083"/>
      <c r="L115" s="1086"/>
      <c r="M115" s="1071"/>
      <c r="N115" s="1071"/>
      <c r="O115" s="1071"/>
      <c r="P115" s="1071"/>
      <c r="Q115" s="1071"/>
      <c r="R115" s="1071"/>
      <c r="S115" s="1071"/>
      <c r="T115" s="1071"/>
      <c r="U115" s="1071"/>
      <c r="V115" s="1071"/>
      <c r="W115" s="1074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</row>
    <row r="116" spans="1:65" ht="15" customHeight="1">
      <c r="A116" s="104"/>
      <c r="B116" s="105"/>
      <c r="C116" s="94"/>
      <c r="D116" s="106"/>
      <c r="E116" s="95"/>
      <c r="F116" s="96"/>
      <c r="G116" s="97"/>
      <c r="H116" s="98"/>
      <c r="I116" s="1077"/>
      <c r="J116" s="1080"/>
      <c r="K116" s="1083"/>
      <c r="L116" s="1086"/>
      <c r="M116" s="1071"/>
      <c r="N116" s="1071"/>
      <c r="O116" s="1071"/>
      <c r="P116" s="1071"/>
      <c r="Q116" s="1071"/>
      <c r="R116" s="1071"/>
      <c r="S116" s="1071"/>
      <c r="T116" s="1071"/>
      <c r="U116" s="1071"/>
      <c r="V116" s="1071"/>
      <c r="W116" s="1074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</row>
    <row r="117" spans="1:65" ht="15" customHeight="1">
      <c r="A117" s="99"/>
      <c r="B117" s="107"/>
      <c r="C117" s="100"/>
      <c r="D117" s="108"/>
      <c r="E117" s="101"/>
      <c r="F117" s="102"/>
      <c r="G117" s="103"/>
      <c r="H117" s="103"/>
      <c r="I117" s="1078"/>
      <c r="J117" s="1081"/>
      <c r="K117" s="1084"/>
      <c r="L117" s="1087"/>
      <c r="M117" s="1072"/>
      <c r="N117" s="1072"/>
      <c r="O117" s="1072"/>
      <c r="P117" s="1072"/>
      <c r="Q117" s="1072"/>
      <c r="R117" s="1072"/>
      <c r="S117" s="1072"/>
      <c r="T117" s="1072"/>
      <c r="U117" s="1072"/>
      <c r="V117" s="1072"/>
      <c r="W117" s="1075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</row>
    <row r="118" spans="1:65" s="52" customFormat="1" ht="9.75" customHeight="1">
      <c r="I118" s="62"/>
      <c r="J118" s="62"/>
      <c r="K118" s="62"/>
      <c r="L118" s="62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113"/>
      <c r="Y118" s="113"/>
      <c r="Z118" s="113"/>
      <c r="AA118" s="113"/>
      <c r="AB118" s="113"/>
      <c r="AC118" s="113"/>
      <c r="AD118" s="113"/>
      <c r="AE118" s="113"/>
      <c r="AF118" s="113"/>
      <c r="AG118" s="113"/>
      <c r="AH118" s="113"/>
      <c r="AI118" s="113"/>
      <c r="AJ118" s="113"/>
      <c r="AK118" s="113"/>
      <c r="AL118" s="113"/>
      <c r="AM118" s="113"/>
      <c r="AN118" s="113"/>
      <c r="AO118" s="113"/>
      <c r="AP118" s="113"/>
      <c r="AQ118" s="113"/>
      <c r="AR118" s="113"/>
      <c r="AS118" s="113"/>
      <c r="AT118" s="113"/>
      <c r="AU118" s="113"/>
      <c r="AV118" s="113"/>
      <c r="AW118" s="113"/>
      <c r="AX118" s="113"/>
      <c r="AY118" s="113"/>
      <c r="AZ118" s="113"/>
      <c r="BA118" s="113"/>
      <c r="BB118" s="113"/>
      <c r="BC118" s="113"/>
      <c r="BD118" s="113"/>
      <c r="BE118" s="113"/>
      <c r="BF118" s="113"/>
      <c r="BG118" s="113"/>
      <c r="BH118" s="113"/>
      <c r="BI118" s="113"/>
      <c r="BJ118" s="113"/>
      <c r="BK118" s="113"/>
      <c r="BL118" s="113"/>
      <c r="BM118" s="113"/>
    </row>
    <row r="119" spans="1:65" s="52" customFormat="1" ht="16.5" customHeight="1">
      <c r="A119" s="74" t="s">
        <v>371</v>
      </c>
      <c r="B119" s="73" t="s">
        <v>168</v>
      </c>
      <c r="C119" s="68">
        <v>328</v>
      </c>
      <c r="D119" s="75" t="s">
        <v>169</v>
      </c>
      <c r="E119" s="69" t="s">
        <v>170</v>
      </c>
      <c r="F119" s="70">
        <v>45116</v>
      </c>
      <c r="G119" s="71">
        <f>F119+1</f>
        <v>45117</v>
      </c>
      <c r="H119" s="72">
        <f>F119+24</f>
        <v>45140</v>
      </c>
      <c r="I119" s="1076" t="s">
        <v>350</v>
      </c>
      <c r="J119" s="1079" t="s">
        <v>351</v>
      </c>
      <c r="K119" s="1082">
        <f>SUM(K111+1)</f>
        <v>330</v>
      </c>
      <c r="L119" s="1085" t="s">
        <v>179</v>
      </c>
      <c r="M119" s="1070">
        <f>SUM(M111+7)</f>
        <v>45145</v>
      </c>
      <c r="N119" s="1070">
        <f>SUM(M119+1)</f>
        <v>45146</v>
      </c>
      <c r="O119" s="1070">
        <f>SUM(N119+20)</f>
        <v>45166</v>
      </c>
      <c r="P119" s="1070">
        <f>SUM(O119+1)</f>
        <v>45167</v>
      </c>
      <c r="Q119" s="1070">
        <f>SUM(P119+5)</f>
        <v>45172</v>
      </c>
      <c r="R119" s="1070">
        <f>SUM(Q119+2)</f>
        <v>45174</v>
      </c>
      <c r="S119" s="1070">
        <f>SUM(R119+4)</f>
        <v>45178</v>
      </c>
      <c r="T119" s="1070">
        <f>SUM(S119+5)</f>
        <v>45183</v>
      </c>
      <c r="U119" s="1070">
        <f>SUM(T119+3)</f>
        <v>45186</v>
      </c>
      <c r="V119" s="1070">
        <f>SUM(U119+2)</f>
        <v>45188</v>
      </c>
      <c r="W119" s="1073"/>
      <c r="X119" s="113"/>
      <c r="Y119" s="113"/>
      <c r="Z119" s="113"/>
      <c r="AA119" s="113"/>
      <c r="AB119" s="113"/>
      <c r="AC119" s="113"/>
      <c r="AD119" s="113"/>
      <c r="AE119" s="113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  <c r="BF119" s="113"/>
      <c r="BG119" s="113"/>
      <c r="BH119" s="113"/>
      <c r="BI119" s="113"/>
      <c r="BJ119" s="113"/>
      <c r="BK119" s="113"/>
      <c r="BL119" s="113"/>
      <c r="BM119" s="113"/>
    </row>
    <row r="120" spans="1:65" s="52" customFormat="1" ht="11.25" customHeight="1">
      <c r="A120" s="81" t="s">
        <v>371</v>
      </c>
      <c r="B120" s="82" t="s">
        <v>168</v>
      </c>
      <c r="C120" s="76">
        <v>328</v>
      </c>
      <c r="D120" s="83" t="s">
        <v>169</v>
      </c>
      <c r="E120" s="77" t="s">
        <v>176</v>
      </c>
      <c r="F120" s="78">
        <v>45119</v>
      </c>
      <c r="G120" s="79">
        <f>F120</f>
        <v>45119</v>
      </c>
      <c r="H120" s="80">
        <f>F120+22</f>
        <v>45141</v>
      </c>
      <c r="I120" s="1077"/>
      <c r="J120" s="1080"/>
      <c r="K120" s="1083"/>
      <c r="L120" s="1086"/>
      <c r="M120" s="1071"/>
      <c r="N120" s="1071"/>
      <c r="O120" s="1071"/>
      <c r="P120" s="1071"/>
      <c r="Q120" s="1071"/>
      <c r="R120" s="1071"/>
      <c r="S120" s="1071"/>
      <c r="T120" s="1071"/>
      <c r="U120" s="1071"/>
      <c r="V120" s="1071"/>
      <c r="W120" s="1074"/>
      <c r="X120" s="113"/>
      <c r="Y120" s="113"/>
      <c r="Z120" s="113"/>
      <c r="AA120" s="113"/>
      <c r="AB120" s="113"/>
      <c r="AC120" s="113"/>
      <c r="AD120" s="113"/>
      <c r="AE120" s="113"/>
      <c r="AF120" s="113"/>
      <c r="AG120" s="113"/>
      <c r="AH120" s="113"/>
      <c r="AI120" s="113"/>
      <c r="AJ120" s="113"/>
      <c r="AK120" s="113"/>
      <c r="AL120" s="113"/>
      <c r="AM120" s="113"/>
      <c r="AN120" s="113"/>
      <c r="AO120" s="113"/>
      <c r="AP120" s="113"/>
      <c r="AQ120" s="113"/>
      <c r="AR120" s="113"/>
      <c r="AS120" s="113"/>
      <c r="AT120" s="113"/>
      <c r="AU120" s="113"/>
      <c r="AV120" s="113"/>
      <c r="AW120" s="113"/>
      <c r="AX120" s="113"/>
      <c r="AY120" s="113"/>
      <c r="AZ120" s="113"/>
      <c r="BA120" s="113"/>
      <c r="BB120" s="113"/>
      <c r="BC120" s="113"/>
      <c r="BD120" s="113"/>
      <c r="BE120" s="113"/>
      <c r="BF120" s="113"/>
      <c r="BG120" s="113"/>
      <c r="BH120" s="113"/>
      <c r="BI120" s="113"/>
      <c r="BJ120" s="113"/>
      <c r="BK120" s="113"/>
      <c r="BL120" s="113"/>
      <c r="BM120" s="113"/>
    </row>
    <row r="121" spans="1:65" s="52" customFormat="1" ht="9.75" customHeight="1">
      <c r="A121" s="84"/>
      <c r="B121" s="85"/>
      <c r="C121" s="86"/>
      <c r="D121" s="87"/>
      <c r="E121" s="88"/>
      <c r="F121" s="89"/>
      <c r="G121" s="90"/>
      <c r="H121" s="91"/>
      <c r="I121" s="1077"/>
      <c r="J121" s="1080"/>
      <c r="K121" s="1083"/>
      <c r="L121" s="1086"/>
      <c r="M121" s="1071"/>
      <c r="N121" s="1071"/>
      <c r="O121" s="1071"/>
      <c r="P121" s="1071"/>
      <c r="Q121" s="1071"/>
      <c r="R121" s="1071"/>
      <c r="S121" s="1071"/>
      <c r="T121" s="1071"/>
      <c r="U121" s="1071"/>
      <c r="V121" s="1071"/>
      <c r="W121" s="1074"/>
      <c r="X121" s="113"/>
      <c r="Y121" s="113"/>
      <c r="Z121" s="113"/>
      <c r="AA121" s="113"/>
      <c r="AB121" s="113"/>
      <c r="AC121" s="113"/>
      <c r="AD121" s="113"/>
      <c r="AE121" s="113"/>
      <c r="AF121" s="113"/>
      <c r="AG121" s="113"/>
      <c r="AH121" s="113"/>
      <c r="AI121" s="113"/>
      <c r="AJ121" s="113"/>
      <c r="AK121" s="113"/>
      <c r="AL121" s="113"/>
      <c r="AM121" s="113"/>
      <c r="AN121" s="113"/>
      <c r="AO121" s="113"/>
      <c r="AP121" s="113"/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  <c r="BI121" s="113"/>
      <c r="BJ121" s="113"/>
      <c r="BK121" s="113"/>
      <c r="BL121" s="113"/>
      <c r="BM121" s="113"/>
    </row>
    <row r="122" spans="1:65" s="52" customFormat="1" ht="9.75" customHeight="1">
      <c r="A122" s="92"/>
      <c r="B122" s="86"/>
      <c r="C122" s="86"/>
      <c r="D122" s="93"/>
      <c r="E122" s="88"/>
      <c r="F122" s="89"/>
      <c r="G122" s="90"/>
      <c r="H122" s="245"/>
      <c r="I122" s="1077"/>
      <c r="J122" s="1080"/>
      <c r="K122" s="1083"/>
      <c r="L122" s="1086"/>
      <c r="M122" s="1071"/>
      <c r="N122" s="1071"/>
      <c r="O122" s="1071"/>
      <c r="P122" s="1071"/>
      <c r="Q122" s="1071"/>
      <c r="R122" s="1071"/>
      <c r="S122" s="1071"/>
      <c r="T122" s="1071"/>
      <c r="U122" s="1071"/>
      <c r="V122" s="1071"/>
      <c r="W122" s="1074"/>
      <c r="X122" s="113"/>
      <c r="Y122" s="113"/>
      <c r="Z122" s="113"/>
      <c r="AA122" s="113"/>
      <c r="AB122" s="113"/>
      <c r="AC122" s="113"/>
      <c r="AD122" s="113"/>
      <c r="AE122" s="113"/>
      <c r="AF122" s="113"/>
      <c r="AG122" s="113"/>
      <c r="AH122" s="113"/>
      <c r="AI122" s="113"/>
      <c r="AJ122" s="113"/>
      <c r="AK122" s="113"/>
      <c r="AL122" s="113"/>
      <c r="AM122" s="113"/>
      <c r="AN122" s="113"/>
      <c r="AO122" s="113"/>
      <c r="AP122" s="113"/>
      <c r="AQ122" s="113"/>
      <c r="AR122" s="113"/>
      <c r="AS122" s="113"/>
      <c r="AT122" s="113"/>
      <c r="AU122" s="113"/>
      <c r="AV122" s="113"/>
      <c r="AW122" s="113"/>
      <c r="AX122" s="113"/>
      <c r="AY122" s="113"/>
      <c r="AZ122" s="113"/>
      <c r="BA122" s="113"/>
      <c r="BB122" s="113"/>
      <c r="BC122" s="113"/>
      <c r="BD122" s="113"/>
      <c r="BE122" s="113"/>
      <c r="BF122" s="113"/>
      <c r="BG122" s="113"/>
      <c r="BH122" s="113"/>
      <c r="BI122" s="113"/>
      <c r="BJ122" s="113"/>
      <c r="BK122" s="113"/>
      <c r="BL122" s="113"/>
      <c r="BM122" s="113"/>
    </row>
    <row r="123" spans="1:65" s="52" customFormat="1" ht="9.75" customHeight="1">
      <c r="A123" s="84"/>
      <c r="B123" s="85"/>
      <c r="C123" s="86"/>
      <c r="D123" s="87"/>
      <c r="E123" s="88"/>
      <c r="F123" s="89"/>
      <c r="G123" s="90"/>
      <c r="H123" s="245"/>
      <c r="I123" s="1077"/>
      <c r="J123" s="1080"/>
      <c r="K123" s="1083"/>
      <c r="L123" s="1086"/>
      <c r="M123" s="1071"/>
      <c r="N123" s="1071"/>
      <c r="O123" s="1071"/>
      <c r="P123" s="1071"/>
      <c r="Q123" s="1071"/>
      <c r="R123" s="1071"/>
      <c r="S123" s="1071"/>
      <c r="T123" s="1071"/>
      <c r="U123" s="1071"/>
      <c r="V123" s="1071"/>
      <c r="W123" s="1074"/>
      <c r="X123" s="113"/>
      <c r="Y123" s="113"/>
      <c r="Z123" s="113"/>
      <c r="AA123" s="113"/>
      <c r="AB123" s="113"/>
      <c r="AC123" s="113"/>
      <c r="AD123" s="113"/>
      <c r="AE123" s="113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  <c r="BI123" s="113"/>
      <c r="BJ123" s="113"/>
      <c r="BK123" s="113"/>
      <c r="BL123" s="113"/>
      <c r="BM123" s="113"/>
    </row>
    <row r="124" spans="1:65" s="52" customFormat="1" ht="9.75" customHeight="1">
      <c r="A124" s="104"/>
      <c r="B124" s="105"/>
      <c r="C124" s="94"/>
      <c r="D124" s="106"/>
      <c r="E124" s="95"/>
      <c r="F124" s="96"/>
      <c r="G124" s="97"/>
      <c r="H124" s="98"/>
      <c r="I124" s="1077"/>
      <c r="J124" s="1080"/>
      <c r="K124" s="1083"/>
      <c r="L124" s="1086"/>
      <c r="M124" s="1071"/>
      <c r="N124" s="1071"/>
      <c r="O124" s="1071"/>
      <c r="P124" s="1071"/>
      <c r="Q124" s="1071"/>
      <c r="R124" s="1071"/>
      <c r="S124" s="1071"/>
      <c r="T124" s="1071"/>
      <c r="U124" s="1071"/>
      <c r="V124" s="1071"/>
      <c r="W124" s="1074"/>
      <c r="X124" s="113"/>
      <c r="Y124" s="113"/>
      <c r="Z124" s="113"/>
      <c r="AA124" s="113"/>
      <c r="AB124" s="113"/>
      <c r="AC124" s="113"/>
      <c r="AD124" s="113"/>
      <c r="AE124" s="113"/>
      <c r="AF124" s="113"/>
      <c r="AG124" s="113"/>
      <c r="AH124" s="113"/>
      <c r="AI124" s="113"/>
      <c r="AJ124" s="113"/>
      <c r="AK124" s="113"/>
      <c r="AL124" s="113"/>
      <c r="AM124" s="113"/>
      <c r="AN124" s="113"/>
      <c r="AO124" s="113"/>
      <c r="AP124" s="113"/>
      <c r="AQ124" s="113"/>
      <c r="AR124" s="113"/>
      <c r="AS124" s="113"/>
      <c r="AT124" s="113"/>
      <c r="AU124" s="113"/>
      <c r="AV124" s="113"/>
      <c r="AW124" s="113"/>
      <c r="AX124" s="113"/>
      <c r="AY124" s="113"/>
      <c r="AZ124" s="113"/>
      <c r="BA124" s="113"/>
      <c r="BB124" s="113"/>
      <c r="BC124" s="113"/>
      <c r="BD124" s="113"/>
      <c r="BE124" s="113"/>
      <c r="BF124" s="113"/>
      <c r="BG124" s="113"/>
      <c r="BH124" s="113"/>
      <c r="BI124" s="113"/>
      <c r="BJ124" s="113"/>
      <c r="BK124" s="113"/>
      <c r="BL124" s="113"/>
      <c r="BM124" s="113"/>
    </row>
    <row r="125" spans="1:65" s="52" customFormat="1" ht="9.75" customHeight="1">
      <c r="A125" s="99"/>
      <c r="B125" s="107"/>
      <c r="C125" s="100"/>
      <c r="D125" s="108"/>
      <c r="E125" s="101"/>
      <c r="F125" s="102"/>
      <c r="G125" s="103"/>
      <c r="H125" s="103"/>
      <c r="I125" s="1078"/>
      <c r="J125" s="1081"/>
      <c r="K125" s="1084"/>
      <c r="L125" s="1087"/>
      <c r="M125" s="1072"/>
      <c r="N125" s="1072"/>
      <c r="O125" s="1072"/>
      <c r="P125" s="1072"/>
      <c r="Q125" s="1072"/>
      <c r="R125" s="1072"/>
      <c r="S125" s="1072"/>
      <c r="T125" s="1072"/>
      <c r="U125" s="1072"/>
      <c r="V125" s="1072"/>
      <c r="W125" s="1075"/>
      <c r="X125" s="113"/>
      <c r="Y125" s="113"/>
      <c r="Z125" s="113"/>
      <c r="AA125" s="113"/>
      <c r="AB125" s="113"/>
      <c r="AC125" s="113"/>
      <c r="AD125" s="113"/>
      <c r="AE125" s="113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  <c r="BJ125" s="113"/>
      <c r="BK125" s="113"/>
      <c r="BL125" s="113"/>
      <c r="BM125" s="113"/>
    </row>
    <row r="126" spans="1:65" s="52" customFormat="1" ht="9.75" customHeight="1">
      <c r="I126" s="62"/>
      <c r="J126" s="62"/>
      <c r="K126" s="62"/>
      <c r="L126" s="62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113"/>
      <c r="Y126" s="113"/>
      <c r="Z126" s="113"/>
      <c r="AA126" s="113"/>
      <c r="AB126" s="113"/>
      <c r="AC126" s="113"/>
      <c r="AD126" s="113"/>
      <c r="AE126" s="113"/>
      <c r="AF126" s="113"/>
      <c r="AG126" s="113"/>
      <c r="AH126" s="113"/>
      <c r="AI126" s="113"/>
      <c r="AJ126" s="113"/>
      <c r="AK126" s="113"/>
      <c r="AL126" s="113"/>
      <c r="AM126" s="113"/>
      <c r="AN126" s="113"/>
      <c r="AO126" s="113"/>
      <c r="AP126" s="113"/>
      <c r="AQ126" s="113"/>
      <c r="AR126" s="113"/>
      <c r="AS126" s="113"/>
      <c r="AT126" s="113"/>
      <c r="AU126" s="113"/>
      <c r="AV126" s="113"/>
      <c r="AW126" s="113"/>
      <c r="AX126" s="113"/>
      <c r="AY126" s="113"/>
      <c r="AZ126" s="113"/>
      <c r="BA126" s="113"/>
      <c r="BB126" s="113"/>
      <c r="BC126" s="113"/>
      <c r="BD126" s="113"/>
      <c r="BE126" s="113"/>
      <c r="BF126" s="113"/>
      <c r="BG126" s="113"/>
      <c r="BH126" s="113"/>
      <c r="BI126" s="113"/>
      <c r="BJ126" s="113"/>
      <c r="BK126" s="113"/>
      <c r="BL126" s="113"/>
      <c r="BM126" s="113"/>
    </row>
    <row r="127" spans="1:65" s="52" customFormat="1" ht="15" customHeight="1">
      <c r="A127" s="74" t="s">
        <v>372</v>
      </c>
      <c r="B127" s="73" t="s">
        <v>168</v>
      </c>
      <c r="C127" s="68">
        <v>329</v>
      </c>
      <c r="D127" s="75" t="s">
        <v>169</v>
      </c>
      <c r="E127" s="69" t="s">
        <v>170</v>
      </c>
      <c r="F127" s="70">
        <v>45123</v>
      </c>
      <c r="G127" s="71">
        <f>F127+1</f>
        <v>45124</v>
      </c>
      <c r="H127" s="72">
        <f>F127+24</f>
        <v>45147</v>
      </c>
      <c r="I127" s="1076" t="s">
        <v>353</v>
      </c>
      <c r="J127" s="1079" t="s">
        <v>351</v>
      </c>
      <c r="K127" s="1082">
        <f>SUM(K119+1)</f>
        <v>331</v>
      </c>
      <c r="L127" s="1085" t="s">
        <v>179</v>
      </c>
      <c r="M127" s="1070">
        <f>SUM(M119+7)</f>
        <v>45152</v>
      </c>
      <c r="N127" s="1070">
        <f>SUM(M127+1)</f>
        <v>45153</v>
      </c>
      <c r="O127" s="1070">
        <f>SUM(N127+20)</f>
        <v>45173</v>
      </c>
      <c r="P127" s="1070">
        <f>SUM(O127+1)</f>
        <v>45174</v>
      </c>
      <c r="Q127" s="1070">
        <f>SUM(P127+5)</f>
        <v>45179</v>
      </c>
      <c r="R127" s="1070">
        <f>SUM(Q127+2)</f>
        <v>45181</v>
      </c>
      <c r="S127" s="1070">
        <f>SUM(R127+4)</f>
        <v>45185</v>
      </c>
      <c r="T127" s="1070">
        <f>SUM(S127+5)</f>
        <v>45190</v>
      </c>
      <c r="U127" s="1070">
        <f>SUM(T127+3)</f>
        <v>45193</v>
      </c>
      <c r="V127" s="1070">
        <f>SUM(U127+2)</f>
        <v>45195</v>
      </c>
      <c r="W127" s="1073"/>
      <c r="X127" s="113"/>
      <c r="Y127" s="113"/>
      <c r="Z127" s="113"/>
      <c r="AA127" s="113"/>
      <c r="AB127" s="113"/>
      <c r="AC127" s="113"/>
      <c r="AD127" s="113"/>
      <c r="AE127" s="113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  <c r="BI127" s="113"/>
      <c r="BJ127" s="113"/>
      <c r="BK127" s="113"/>
      <c r="BL127" s="113"/>
      <c r="BM127" s="113"/>
    </row>
    <row r="128" spans="1:65" s="52" customFormat="1" ht="15.75" customHeight="1">
      <c r="A128" s="81" t="s">
        <v>372</v>
      </c>
      <c r="B128" s="82" t="s">
        <v>168</v>
      </c>
      <c r="C128" s="76">
        <v>329</v>
      </c>
      <c r="D128" s="83" t="s">
        <v>169</v>
      </c>
      <c r="E128" s="77" t="s">
        <v>176</v>
      </c>
      <c r="F128" s="78">
        <v>45126</v>
      </c>
      <c r="G128" s="79">
        <f>F128</f>
        <v>45126</v>
      </c>
      <c r="H128" s="80">
        <f>F128+22</f>
        <v>45148</v>
      </c>
      <c r="I128" s="1077"/>
      <c r="J128" s="1080"/>
      <c r="K128" s="1083"/>
      <c r="L128" s="1086"/>
      <c r="M128" s="1071"/>
      <c r="N128" s="1071"/>
      <c r="O128" s="1071"/>
      <c r="P128" s="1071"/>
      <c r="Q128" s="1071"/>
      <c r="R128" s="1071"/>
      <c r="S128" s="1071"/>
      <c r="T128" s="1071"/>
      <c r="U128" s="1071"/>
      <c r="V128" s="1071"/>
      <c r="W128" s="1074"/>
      <c r="X128" s="113"/>
      <c r="Y128" s="113"/>
      <c r="Z128" s="113"/>
      <c r="AA128" s="113"/>
      <c r="AB128" s="113"/>
      <c r="AC128" s="113"/>
      <c r="AD128" s="113"/>
      <c r="AE128" s="113"/>
      <c r="AF128" s="113"/>
      <c r="AG128" s="113"/>
      <c r="AH128" s="113"/>
      <c r="AI128" s="113"/>
      <c r="AJ128" s="113"/>
      <c r="AK128" s="113"/>
      <c r="AL128" s="113"/>
      <c r="AM128" s="113"/>
      <c r="AN128" s="113"/>
      <c r="AO128" s="113"/>
      <c r="AP128" s="113"/>
      <c r="AQ128" s="113"/>
      <c r="AR128" s="113"/>
      <c r="AS128" s="113"/>
      <c r="AT128" s="113"/>
      <c r="AU128" s="113"/>
      <c r="AV128" s="113"/>
      <c r="AW128" s="113"/>
      <c r="AX128" s="113"/>
      <c r="AY128" s="113"/>
      <c r="AZ128" s="113"/>
      <c r="BA128" s="113"/>
      <c r="BB128" s="113"/>
      <c r="BC128" s="113"/>
      <c r="BD128" s="113"/>
      <c r="BE128" s="113"/>
      <c r="BF128" s="113"/>
      <c r="BG128" s="113"/>
      <c r="BH128" s="113"/>
      <c r="BI128" s="113"/>
      <c r="BJ128" s="113"/>
      <c r="BK128" s="113"/>
      <c r="BL128" s="113"/>
      <c r="BM128" s="113"/>
    </row>
    <row r="129" spans="1:65" s="52" customFormat="1" ht="9.75" customHeight="1">
      <c r="A129" s="84"/>
      <c r="B129" s="85"/>
      <c r="C129" s="86"/>
      <c r="D129" s="87"/>
      <c r="E129" s="88"/>
      <c r="F129" s="89"/>
      <c r="G129" s="90"/>
      <c r="H129" s="91"/>
      <c r="I129" s="1077"/>
      <c r="J129" s="1080"/>
      <c r="K129" s="1083"/>
      <c r="L129" s="1086"/>
      <c r="M129" s="1071"/>
      <c r="N129" s="1071"/>
      <c r="O129" s="1071"/>
      <c r="P129" s="1071"/>
      <c r="Q129" s="1071"/>
      <c r="R129" s="1071"/>
      <c r="S129" s="1071"/>
      <c r="T129" s="1071"/>
      <c r="U129" s="1071"/>
      <c r="V129" s="1071"/>
      <c r="W129" s="1074"/>
      <c r="X129" s="113"/>
      <c r="Y129" s="113"/>
      <c r="Z129" s="113"/>
      <c r="AA129" s="113"/>
      <c r="AB129" s="113"/>
      <c r="AC129" s="113"/>
      <c r="AD129" s="113"/>
      <c r="AE129" s="113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  <c r="BB129" s="113"/>
      <c r="BC129" s="113"/>
      <c r="BD129" s="113"/>
      <c r="BE129" s="113"/>
      <c r="BF129" s="113"/>
      <c r="BG129" s="113"/>
      <c r="BH129" s="113"/>
      <c r="BI129" s="113"/>
      <c r="BJ129" s="113"/>
      <c r="BK129" s="113"/>
      <c r="BL129" s="113"/>
      <c r="BM129" s="113"/>
    </row>
    <row r="130" spans="1:65" s="52" customFormat="1" ht="9.75" customHeight="1">
      <c r="A130" s="92"/>
      <c r="B130" s="86"/>
      <c r="C130" s="86"/>
      <c r="D130" s="93"/>
      <c r="E130" s="88"/>
      <c r="F130" s="89"/>
      <c r="G130" s="90"/>
      <c r="H130" s="245"/>
      <c r="I130" s="1077"/>
      <c r="J130" s="1080"/>
      <c r="K130" s="1083"/>
      <c r="L130" s="1086"/>
      <c r="M130" s="1071"/>
      <c r="N130" s="1071"/>
      <c r="O130" s="1071"/>
      <c r="P130" s="1071"/>
      <c r="Q130" s="1071"/>
      <c r="R130" s="1071"/>
      <c r="S130" s="1071"/>
      <c r="T130" s="1071"/>
      <c r="U130" s="1071"/>
      <c r="V130" s="1071"/>
      <c r="W130" s="1074"/>
      <c r="X130" s="113"/>
      <c r="Y130" s="113"/>
      <c r="Z130" s="113"/>
      <c r="AA130" s="113"/>
      <c r="AB130" s="113"/>
      <c r="AC130" s="113"/>
      <c r="AD130" s="113"/>
      <c r="AE130" s="113"/>
      <c r="AF130" s="113"/>
      <c r="AG130" s="113"/>
      <c r="AH130" s="113"/>
      <c r="AI130" s="113"/>
      <c r="AJ130" s="113"/>
      <c r="AK130" s="113"/>
      <c r="AL130" s="113"/>
      <c r="AM130" s="113"/>
      <c r="AN130" s="113"/>
      <c r="AO130" s="113"/>
      <c r="AP130" s="113"/>
      <c r="AQ130" s="113"/>
      <c r="AR130" s="113"/>
      <c r="AS130" s="113"/>
      <c r="AT130" s="113"/>
      <c r="AU130" s="113"/>
      <c r="AV130" s="113"/>
      <c r="AW130" s="113"/>
      <c r="AX130" s="113"/>
      <c r="AY130" s="113"/>
      <c r="AZ130" s="113"/>
      <c r="BA130" s="113"/>
      <c r="BB130" s="113"/>
      <c r="BC130" s="113"/>
      <c r="BD130" s="113"/>
      <c r="BE130" s="113"/>
      <c r="BF130" s="113"/>
      <c r="BG130" s="113"/>
      <c r="BH130" s="113"/>
      <c r="BI130" s="113"/>
      <c r="BJ130" s="113"/>
      <c r="BK130" s="113"/>
      <c r="BL130" s="113"/>
      <c r="BM130" s="113"/>
    </row>
    <row r="131" spans="1:65" s="52" customFormat="1" ht="9.75" customHeight="1">
      <c r="A131" s="84"/>
      <c r="B131" s="85"/>
      <c r="C131" s="86"/>
      <c r="D131" s="87"/>
      <c r="E131" s="88"/>
      <c r="F131" s="89"/>
      <c r="G131" s="90"/>
      <c r="H131" s="245"/>
      <c r="I131" s="1077"/>
      <c r="J131" s="1080"/>
      <c r="K131" s="1083"/>
      <c r="L131" s="1086"/>
      <c r="M131" s="1071"/>
      <c r="N131" s="1071"/>
      <c r="O131" s="1071"/>
      <c r="P131" s="1071"/>
      <c r="Q131" s="1071"/>
      <c r="R131" s="1071"/>
      <c r="S131" s="1071"/>
      <c r="T131" s="1071"/>
      <c r="U131" s="1071"/>
      <c r="V131" s="1071"/>
      <c r="W131" s="1074"/>
      <c r="X131" s="113"/>
      <c r="Y131" s="113"/>
      <c r="Z131" s="113"/>
      <c r="AA131" s="113"/>
      <c r="AB131" s="113"/>
      <c r="AC131" s="113"/>
      <c r="AD131" s="113"/>
      <c r="AE131" s="113"/>
      <c r="AF131" s="113"/>
      <c r="AG131" s="113"/>
      <c r="AH131" s="113"/>
      <c r="AI131" s="113"/>
      <c r="AJ131" s="113"/>
      <c r="AK131" s="113"/>
      <c r="AL131" s="113"/>
      <c r="AM131" s="113"/>
      <c r="AN131" s="113"/>
      <c r="AO131" s="113"/>
      <c r="AP131" s="113"/>
      <c r="AQ131" s="113"/>
      <c r="AR131" s="113"/>
      <c r="AS131" s="113"/>
      <c r="AT131" s="113"/>
      <c r="AU131" s="113"/>
      <c r="AV131" s="113"/>
      <c r="AW131" s="113"/>
      <c r="AX131" s="113"/>
      <c r="AY131" s="113"/>
      <c r="AZ131" s="113"/>
      <c r="BA131" s="113"/>
      <c r="BB131" s="113"/>
      <c r="BC131" s="113"/>
      <c r="BD131" s="113"/>
      <c r="BE131" s="113"/>
      <c r="BF131" s="113"/>
      <c r="BG131" s="113"/>
      <c r="BH131" s="113"/>
      <c r="BI131" s="113"/>
      <c r="BJ131" s="113"/>
      <c r="BK131" s="113"/>
      <c r="BL131" s="113"/>
      <c r="BM131" s="113"/>
    </row>
    <row r="132" spans="1:65" s="52" customFormat="1" ht="9.75" customHeight="1">
      <c r="A132" s="104"/>
      <c r="B132" s="105"/>
      <c r="C132" s="94"/>
      <c r="D132" s="106"/>
      <c r="E132" s="95"/>
      <c r="F132" s="96"/>
      <c r="G132" s="97"/>
      <c r="H132" s="98"/>
      <c r="I132" s="1077"/>
      <c r="J132" s="1080"/>
      <c r="K132" s="1083"/>
      <c r="L132" s="1086"/>
      <c r="M132" s="1071"/>
      <c r="N132" s="1071"/>
      <c r="O132" s="1071"/>
      <c r="P132" s="1071"/>
      <c r="Q132" s="1071"/>
      <c r="R132" s="1071"/>
      <c r="S132" s="1071"/>
      <c r="T132" s="1071"/>
      <c r="U132" s="1071"/>
      <c r="V132" s="1071"/>
      <c r="W132" s="1074"/>
      <c r="X132" s="113"/>
      <c r="Y132" s="113"/>
      <c r="Z132" s="113"/>
      <c r="AA132" s="113"/>
      <c r="AB132" s="113"/>
      <c r="AC132" s="113"/>
      <c r="AD132" s="113"/>
      <c r="AE132" s="113"/>
      <c r="AF132" s="113"/>
      <c r="AG132" s="113"/>
      <c r="AH132" s="113"/>
      <c r="AI132" s="113"/>
      <c r="AJ132" s="113"/>
      <c r="AK132" s="113"/>
      <c r="AL132" s="113"/>
      <c r="AM132" s="113"/>
      <c r="AN132" s="113"/>
      <c r="AO132" s="113"/>
      <c r="AP132" s="113"/>
      <c r="AQ132" s="113"/>
      <c r="AR132" s="113"/>
      <c r="AS132" s="113"/>
      <c r="AT132" s="113"/>
      <c r="AU132" s="113"/>
      <c r="AV132" s="113"/>
      <c r="AW132" s="113"/>
      <c r="AX132" s="113"/>
      <c r="AY132" s="113"/>
      <c r="AZ132" s="113"/>
      <c r="BA132" s="113"/>
      <c r="BB132" s="113"/>
      <c r="BC132" s="113"/>
      <c r="BD132" s="113"/>
      <c r="BE132" s="113"/>
      <c r="BF132" s="113"/>
      <c r="BG132" s="113"/>
      <c r="BH132" s="113"/>
      <c r="BI132" s="113"/>
      <c r="BJ132" s="113"/>
      <c r="BK132" s="113"/>
      <c r="BL132" s="113"/>
      <c r="BM132" s="113"/>
    </row>
    <row r="133" spans="1:65" s="52" customFormat="1" ht="9.75" customHeight="1">
      <c r="A133" s="99"/>
      <c r="B133" s="107"/>
      <c r="C133" s="100"/>
      <c r="D133" s="108"/>
      <c r="E133" s="101"/>
      <c r="F133" s="102"/>
      <c r="G133" s="103"/>
      <c r="H133" s="103"/>
      <c r="I133" s="1078"/>
      <c r="J133" s="1081"/>
      <c r="K133" s="1084"/>
      <c r="L133" s="1087"/>
      <c r="M133" s="1072"/>
      <c r="N133" s="1072"/>
      <c r="O133" s="1072"/>
      <c r="P133" s="1072"/>
      <c r="Q133" s="1072"/>
      <c r="R133" s="1072"/>
      <c r="S133" s="1072"/>
      <c r="T133" s="1072"/>
      <c r="U133" s="1072"/>
      <c r="V133" s="1072"/>
      <c r="W133" s="1075"/>
      <c r="X133" s="113"/>
      <c r="Y133" s="113"/>
      <c r="Z133" s="113"/>
      <c r="AA133" s="113"/>
      <c r="AB133" s="113"/>
      <c r="AC133" s="113"/>
      <c r="AD133" s="113"/>
      <c r="AE133" s="113"/>
      <c r="AF133" s="113"/>
      <c r="AG133" s="113"/>
      <c r="AH133" s="113"/>
      <c r="AI133" s="113"/>
      <c r="AJ133" s="113"/>
      <c r="AK133" s="113"/>
      <c r="AL133" s="113"/>
      <c r="AM133" s="113"/>
      <c r="AN133" s="113"/>
      <c r="AO133" s="113"/>
      <c r="AP133" s="113"/>
      <c r="AQ133" s="113"/>
      <c r="AR133" s="113"/>
      <c r="AS133" s="113"/>
      <c r="AT133" s="113"/>
      <c r="AU133" s="113"/>
      <c r="AV133" s="113"/>
      <c r="AW133" s="113"/>
      <c r="AX133" s="113"/>
      <c r="AY133" s="113"/>
      <c r="AZ133" s="113"/>
      <c r="BA133" s="113"/>
      <c r="BB133" s="113"/>
      <c r="BC133" s="113"/>
      <c r="BD133" s="113"/>
      <c r="BE133" s="113"/>
      <c r="BF133" s="113"/>
      <c r="BG133" s="113"/>
      <c r="BH133" s="113"/>
      <c r="BI133" s="113"/>
      <c r="BJ133" s="113"/>
      <c r="BK133" s="113"/>
      <c r="BL133" s="113"/>
      <c r="BM133" s="113"/>
    </row>
    <row r="134" spans="1:65" s="52" customFormat="1" ht="9.75" customHeight="1">
      <c r="I134" s="62"/>
      <c r="J134" s="62"/>
      <c r="K134" s="62"/>
      <c r="L134" s="62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113"/>
      <c r="Y134" s="113"/>
      <c r="Z134" s="113"/>
      <c r="AA134" s="113"/>
      <c r="AB134" s="113"/>
      <c r="AC134" s="113"/>
      <c r="AD134" s="113"/>
      <c r="AE134" s="113"/>
      <c r="AF134" s="113"/>
      <c r="AG134" s="113"/>
      <c r="AH134" s="113"/>
      <c r="AI134" s="113"/>
      <c r="AJ134" s="113"/>
      <c r="AK134" s="113"/>
      <c r="AL134" s="113"/>
      <c r="AM134" s="113"/>
      <c r="AN134" s="113"/>
      <c r="AO134" s="113"/>
      <c r="AP134" s="113"/>
      <c r="AQ134" s="113"/>
      <c r="AR134" s="113"/>
      <c r="AS134" s="113"/>
      <c r="AT134" s="113"/>
      <c r="AU134" s="113"/>
      <c r="AV134" s="113"/>
      <c r="AW134" s="113"/>
      <c r="AX134" s="113"/>
      <c r="AY134" s="113"/>
      <c r="AZ134" s="113"/>
      <c r="BA134" s="113"/>
      <c r="BB134" s="113"/>
      <c r="BC134" s="113"/>
      <c r="BD134" s="113"/>
      <c r="BE134" s="113"/>
      <c r="BF134" s="113"/>
      <c r="BG134" s="113"/>
      <c r="BH134" s="113"/>
      <c r="BI134" s="113"/>
      <c r="BJ134" s="113"/>
      <c r="BK134" s="113"/>
      <c r="BL134" s="113"/>
      <c r="BM134" s="113"/>
    </row>
    <row r="135" spans="1:65" s="52" customFormat="1" ht="9.75" customHeight="1">
      <c r="I135" s="62"/>
      <c r="J135" s="62"/>
      <c r="K135" s="62"/>
      <c r="L135" s="62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113"/>
      <c r="Y135" s="113"/>
      <c r="Z135" s="113"/>
      <c r="AA135" s="113"/>
      <c r="AB135" s="113"/>
      <c r="AC135" s="113"/>
      <c r="AD135" s="113"/>
      <c r="AE135" s="113"/>
      <c r="AF135" s="113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3"/>
      <c r="AX135" s="113"/>
      <c r="AY135" s="113"/>
      <c r="AZ135" s="113"/>
      <c r="BA135" s="113"/>
      <c r="BB135" s="113"/>
      <c r="BC135" s="113"/>
      <c r="BD135" s="113"/>
      <c r="BE135" s="113"/>
      <c r="BF135" s="113"/>
      <c r="BG135" s="113"/>
      <c r="BH135" s="113"/>
      <c r="BI135" s="113"/>
      <c r="BJ135" s="113"/>
      <c r="BK135" s="113"/>
      <c r="BL135" s="113"/>
      <c r="BM135" s="113"/>
    </row>
    <row r="136" spans="1:65">
      <c r="A136" s="13" t="s">
        <v>234</v>
      </c>
      <c r="B136" s="14"/>
      <c r="C136" s="14"/>
      <c r="D136" s="14"/>
      <c r="E136" s="15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</row>
    <row r="137" spans="1:65">
      <c r="A137" s="1"/>
      <c r="B137" s="1"/>
      <c r="C137" s="1"/>
      <c r="D137" s="5"/>
      <c r="E137" s="16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</row>
    <row r="138" spans="1:65">
      <c r="A138" s="1105" t="s">
        <v>235</v>
      </c>
      <c r="B138" s="1106"/>
      <c r="C138" s="1106"/>
      <c r="D138" s="1106"/>
      <c r="E138" s="1106"/>
      <c r="F138" s="1107"/>
      <c r="G138" s="1102" t="s">
        <v>236</v>
      </c>
      <c r="H138" s="1103"/>
      <c r="I138" s="1103"/>
      <c r="J138" s="1103"/>
      <c r="K138" s="1103"/>
      <c r="L138" s="1103"/>
      <c r="M138" s="1103"/>
      <c r="N138" s="1103"/>
      <c r="O138" s="1103"/>
      <c r="P138" s="1103"/>
      <c r="Q138" s="1103"/>
      <c r="R138" s="1103"/>
      <c r="S138" s="1103"/>
      <c r="T138" s="1103"/>
      <c r="U138" s="1103"/>
      <c r="V138" s="1103"/>
      <c r="W138" s="1104"/>
    </row>
    <row r="139" spans="1:65" ht="25.15" customHeight="1">
      <c r="A139" s="1101" t="s">
        <v>373</v>
      </c>
      <c r="B139" s="1089"/>
      <c r="C139" s="1089"/>
      <c r="D139" s="1089"/>
      <c r="E139" s="1089"/>
      <c r="F139" s="1090"/>
      <c r="G139" s="1091" t="s">
        <v>374</v>
      </c>
      <c r="H139" s="1092"/>
      <c r="I139" s="1092"/>
      <c r="J139" s="1092"/>
      <c r="K139" s="1092"/>
      <c r="L139" s="1092"/>
      <c r="M139" s="1092"/>
      <c r="N139" s="1092"/>
      <c r="O139" s="1092"/>
      <c r="P139" s="1092"/>
      <c r="Q139" s="1092"/>
      <c r="R139" s="1092"/>
      <c r="S139" s="1092"/>
      <c r="T139" s="1092"/>
      <c r="U139" s="1092"/>
      <c r="V139" s="1092"/>
      <c r="W139" s="1093"/>
    </row>
    <row r="140" spans="1:65" ht="16.5" customHeight="1">
      <c r="A140" s="1101" t="s">
        <v>375</v>
      </c>
      <c r="B140" s="1089"/>
      <c r="C140" s="1089"/>
      <c r="D140" s="1089"/>
      <c r="E140" s="1089"/>
      <c r="F140" s="1090"/>
      <c r="G140" s="1091" t="s">
        <v>376</v>
      </c>
      <c r="H140" s="1092"/>
      <c r="I140" s="1092"/>
      <c r="J140" s="1092"/>
      <c r="K140" s="1092"/>
      <c r="L140" s="1092"/>
      <c r="M140" s="1092"/>
      <c r="N140" s="1092"/>
      <c r="O140" s="1092"/>
      <c r="P140" s="1092"/>
      <c r="Q140" s="1092"/>
      <c r="R140" s="1092"/>
      <c r="S140" s="1092"/>
      <c r="T140" s="1092"/>
      <c r="U140" s="1092"/>
      <c r="V140" s="1092"/>
      <c r="W140" s="1093"/>
    </row>
    <row r="141" spans="1:65">
      <c r="A141" s="1101" t="s">
        <v>377</v>
      </c>
      <c r="B141" s="1089"/>
      <c r="C141" s="1089"/>
      <c r="D141" s="1089"/>
      <c r="E141" s="1089"/>
      <c r="F141" s="1090"/>
      <c r="G141" s="1102" t="s">
        <v>378</v>
      </c>
      <c r="H141" s="1103"/>
      <c r="I141" s="1103"/>
      <c r="J141" s="1103"/>
      <c r="K141" s="1103"/>
      <c r="L141" s="1103"/>
      <c r="M141" s="1103"/>
      <c r="N141" s="1103"/>
      <c r="O141" s="1103"/>
      <c r="P141" s="1103"/>
      <c r="Q141" s="1103"/>
      <c r="R141" s="1103"/>
      <c r="S141" s="1103"/>
      <c r="T141" s="1103"/>
      <c r="U141" s="1103"/>
      <c r="V141" s="1103"/>
      <c r="W141" s="1104"/>
    </row>
    <row r="142" spans="1:65">
      <c r="A142" s="1088"/>
      <c r="B142" s="1089"/>
      <c r="C142" s="1089"/>
      <c r="D142" s="1089"/>
      <c r="E142" s="1089"/>
      <c r="F142" s="1090"/>
      <c r="G142" s="1098"/>
      <c r="H142" s="1099"/>
      <c r="I142" s="1099"/>
      <c r="J142" s="1099"/>
      <c r="K142" s="1099"/>
      <c r="L142" s="1099"/>
      <c r="M142" s="1099"/>
      <c r="N142" s="1099"/>
      <c r="O142" s="1099"/>
      <c r="P142" s="1099"/>
      <c r="Q142" s="1099"/>
      <c r="R142" s="1099"/>
      <c r="S142" s="1099"/>
      <c r="T142" s="1099"/>
      <c r="U142" s="1099"/>
      <c r="V142" s="1099"/>
      <c r="W142" s="1100"/>
    </row>
    <row r="143" spans="1:65" ht="14.45" customHeight="1">
      <c r="A143" s="1088"/>
      <c r="B143" s="1089"/>
      <c r="C143" s="1089"/>
      <c r="D143" s="1089"/>
      <c r="E143" s="1089"/>
      <c r="F143" s="1090"/>
      <c r="G143" s="1091"/>
      <c r="H143" s="1092"/>
      <c r="I143" s="1092"/>
      <c r="J143" s="1092"/>
      <c r="K143" s="1092"/>
      <c r="L143" s="1092"/>
      <c r="M143" s="1092"/>
      <c r="N143" s="1092"/>
      <c r="O143" s="1092"/>
      <c r="P143" s="1092"/>
      <c r="Q143" s="1092"/>
      <c r="R143" s="1092"/>
      <c r="S143" s="1092"/>
      <c r="T143" s="1092"/>
      <c r="U143" s="1092"/>
      <c r="V143" s="1092"/>
      <c r="W143" s="1093"/>
    </row>
    <row r="144" spans="1:65" ht="14.45" customHeight="1">
      <c r="A144" s="1094"/>
      <c r="B144" s="1089"/>
      <c r="C144" s="1089"/>
      <c r="D144" s="1089"/>
      <c r="E144" s="1089"/>
      <c r="F144" s="1090"/>
      <c r="G144" s="1095"/>
      <c r="H144" s="1096"/>
      <c r="I144" s="1096"/>
      <c r="J144" s="1096"/>
      <c r="K144" s="1096"/>
      <c r="L144" s="1096"/>
      <c r="M144" s="1096"/>
      <c r="N144" s="1096"/>
      <c r="O144" s="1096"/>
      <c r="P144" s="1096"/>
      <c r="Q144" s="1096"/>
      <c r="R144" s="1096"/>
      <c r="S144" s="1096"/>
      <c r="T144" s="1096"/>
      <c r="U144" s="1096"/>
      <c r="V144" s="1096"/>
      <c r="W144" s="1097"/>
    </row>
    <row r="145" spans="1:65">
      <c r="A145" s="1"/>
      <c r="B145" s="1"/>
      <c r="C145" s="1"/>
      <c r="D145" s="5"/>
      <c r="E145" s="5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</row>
    <row r="146" spans="1:65" s="52" customFormat="1">
      <c r="D146" s="53"/>
      <c r="E146" s="53"/>
    </row>
    <row r="147" spans="1:65" s="52" customFormat="1" ht="15.75">
      <c r="A147" s="54" t="s">
        <v>242</v>
      </c>
      <c r="B147" s="55"/>
      <c r="C147" s="55"/>
      <c r="D147" s="56"/>
      <c r="E147" s="53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</row>
    <row r="148" spans="1:65" s="52" customFormat="1" ht="15.75">
      <c r="A148" s="57" t="s">
        <v>243</v>
      </c>
      <c r="B148" s="58"/>
      <c r="C148" s="58"/>
      <c r="D148" s="59"/>
      <c r="E148" s="53"/>
      <c r="F148" s="57"/>
      <c r="G148" s="58"/>
      <c r="H148" s="57" t="s">
        <v>244</v>
      </c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</row>
    <row r="149" spans="1:65" s="52" customFormat="1" ht="15.75">
      <c r="A149" s="57" t="s">
        <v>245</v>
      </c>
      <c r="B149" s="58"/>
      <c r="C149" s="58"/>
      <c r="D149" s="59"/>
      <c r="E149" s="53"/>
      <c r="F149" s="57"/>
      <c r="G149" s="58"/>
      <c r="H149" s="57" t="s">
        <v>246</v>
      </c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</row>
    <row r="150" spans="1:65" s="52" customFormat="1">
      <c r="A150" s="52" t="s">
        <v>247</v>
      </c>
      <c r="D150" s="53"/>
      <c r="E150" s="53"/>
      <c r="H150" s="52" t="s">
        <v>248</v>
      </c>
    </row>
    <row r="151" spans="1:65" s="52" customFormat="1">
      <c r="A151" s="60" t="s">
        <v>249</v>
      </c>
      <c r="D151" s="53"/>
      <c r="E151" s="53"/>
      <c r="H151" s="60" t="s">
        <v>250</v>
      </c>
    </row>
    <row r="152" spans="1:65" s="52" customFormat="1">
      <c r="D152" s="53"/>
      <c r="E152" s="53"/>
    </row>
    <row r="153" spans="1:65" s="52" customFormat="1">
      <c r="A153" s="52" t="s">
        <v>251</v>
      </c>
      <c r="D153" s="53"/>
      <c r="E153" s="53"/>
      <c r="H153" s="52" t="s">
        <v>252</v>
      </c>
    </row>
    <row r="154" spans="1:65" s="52" customFormat="1">
      <c r="A154" s="60" t="s">
        <v>253</v>
      </c>
      <c r="D154" s="53"/>
      <c r="E154" s="53"/>
      <c r="H154" s="60" t="s">
        <v>254</v>
      </c>
    </row>
    <row r="155" spans="1:65" s="52" customFormat="1">
      <c r="D155" s="53"/>
      <c r="E155" s="53"/>
    </row>
    <row r="156" spans="1:65" s="52" customFormat="1">
      <c r="D156" s="53"/>
      <c r="E156" s="53"/>
    </row>
    <row r="157" spans="1:65" s="52" customFormat="1">
      <c r="D157" s="53"/>
      <c r="E157" s="53"/>
    </row>
    <row r="158" spans="1:65" s="52" customFormat="1">
      <c r="D158" s="53"/>
      <c r="E158" s="53"/>
    </row>
    <row r="159" spans="1:65" s="52" customFormat="1">
      <c r="D159" s="53"/>
      <c r="E159" s="53"/>
    </row>
    <row r="160" spans="1:65" s="52" customFormat="1">
      <c r="D160" s="53"/>
      <c r="E160" s="53"/>
    </row>
    <row r="161" spans="4:5" s="52" customFormat="1">
      <c r="D161" s="53"/>
      <c r="E161" s="53"/>
    </row>
    <row r="162" spans="4:5" s="52" customFormat="1">
      <c r="D162" s="53"/>
      <c r="E162" s="53"/>
    </row>
    <row r="163" spans="4:5" s="52" customFormat="1">
      <c r="D163" s="53"/>
      <c r="E163" s="53"/>
    </row>
    <row r="164" spans="4:5" s="52" customFormat="1">
      <c r="D164" s="53"/>
      <c r="E164" s="53"/>
    </row>
    <row r="165" spans="4:5" s="52" customFormat="1">
      <c r="D165" s="53"/>
      <c r="E165" s="53"/>
    </row>
    <row r="166" spans="4:5" s="52" customFormat="1">
      <c r="D166" s="53"/>
      <c r="E166" s="53"/>
    </row>
    <row r="167" spans="4:5">
      <c r="D167" s="5"/>
      <c r="E167" s="5"/>
    </row>
    <row r="168" spans="4:5">
      <c r="D168" s="5"/>
      <c r="E168" s="5"/>
    </row>
    <row r="169" spans="4:5">
      <c r="D169" s="5"/>
      <c r="E169" s="5"/>
    </row>
    <row r="170" spans="4:5">
      <c r="D170" s="5"/>
      <c r="E170" s="5"/>
    </row>
    <row r="171" spans="4:5">
      <c r="D171" s="5"/>
      <c r="E171" s="5"/>
    </row>
    <row r="172" spans="4:5">
      <c r="D172" s="5"/>
      <c r="E172" s="5"/>
    </row>
    <row r="173" spans="4:5">
      <c r="D173" s="5"/>
      <c r="E173" s="5"/>
    </row>
    <row r="174" spans="4:5">
      <c r="D174" s="5"/>
      <c r="E174" s="5"/>
    </row>
    <row r="175" spans="4:5">
      <c r="D175" s="5"/>
      <c r="E175" s="5"/>
    </row>
    <row r="176" spans="4:5">
      <c r="D176" s="5"/>
      <c r="E176" s="5"/>
    </row>
    <row r="177" spans="4:5">
      <c r="D177" s="5"/>
      <c r="E177" s="5"/>
    </row>
    <row r="178" spans="4:5">
      <c r="D178" s="5"/>
      <c r="E178" s="5"/>
    </row>
    <row r="179" spans="4:5">
      <c r="D179" s="5"/>
      <c r="E179" s="5"/>
    </row>
    <row r="180" spans="4:5">
      <c r="D180" s="5"/>
      <c r="E180" s="5"/>
    </row>
    <row r="181" spans="4:5">
      <c r="D181" s="5"/>
      <c r="E181" s="5"/>
    </row>
    <row r="182" spans="4:5">
      <c r="D182" s="5"/>
      <c r="E182" s="5"/>
    </row>
    <row r="183" spans="4:5">
      <c r="D183" s="5"/>
      <c r="E183" s="5"/>
    </row>
    <row r="184" spans="4:5">
      <c r="D184" s="5"/>
      <c r="E184" s="5"/>
    </row>
    <row r="185" spans="4:5">
      <c r="D185" s="5"/>
      <c r="E185" s="5"/>
    </row>
    <row r="186" spans="4:5">
      <c r="D186" s="5"/>
      <c r="E186" s="5"/>
    </row>
    <row r="187" spans="4:5">
      <c r="D187" s="5"/>
      <c r="E187" s="5"/>
    </row>
    <row r="188" spans="4:5">
      <c r="D188" s="5"/>
      <c r="E188" s="5"/>
    </row>
    <row r="189" spans="4:5">
      <c r="D189" s="5"/>
      <c r="E189" s="5"/>
    </row>
    <row r="190" spans="4:5">
      <c r="D190" s="5"/>
      <c r="E190" s="5"/>
    </row>
    <row r="191" spans="4:5">
      <c r="D191" s="5"/>
      <c r="E191" s="5"/>
    </row>
    <row r="192" spans="4:5">
      <c r="D192" s="5"/>
      <c r="E192" s="5"/>
    </row>
    <row r="193" spans="4:5">
      <c r="D193" s="5"/>
      <c r="E193" s="5"/>
    </row>
    <row r="194" spans="4:5">
      <c r="D194" s="5"/>
      <c r="E194" s="5"/>
    </row>
    <row r="195" spans="4:5">
      <c r="D195" s="5"/>
      <c r="E195" s="5"/>
    </row>
    <row r="196" spans="4:5">
      <c r="D196" s="5"/>
      <c r="E196" s="5"/>
    </row>
    <row r="197" spans="4:5">
      <c r="D197" s="5"/>
      <c r="E197" s="5"/>
    </row>
    <row r="198" spans="4:5">
      <c r="D198" s="5"/>
      <c r="E198" s="5"/>
    </row>
    <row r="199" spans="4:5">
      <c r="D199" s="5"/>
      <c r="E199" s="5"/>
    </row>
    <row r="200" spans="4:5">
      <c r="D200" s="5"/>
      <c r="E200" s="5"/>
    </row>
    <row r="201" spans="4:5">
      <c r="D201" s="5"/>
      <c r="E201" s="5"/>
    </row>
    <row r="202" spans="4:5">
      <c r="D202" s="5"/>
      <c r="E202" s="5"/>
    </row>
    <row r="203" spans="4:5">
      <c r="D203" s="5"/>
      <c r="E203" s="5"/>
    </row>
    <row r="204" spans="4:5">
      <c r="D204" s="5"/>
      <c r="E204" s="5"/>
    </row>
    <row r="205" spans="4:5">
      <c r="D205" s="5"/>
      <c r="E205" s="5"/>
    </row>
    <row r="206" spans="4:5">
      <c r="D206" s="5"/>
      <c r="E206" s="5"/>
    </row>
    <row r="207" spans="4:5">
      <c r="D207" s="5"/>
      <c r="E207" s="5"/>
    </row>
    <row r="208" spans="4:5">
      <c r="D208" s="5"/>
      <c r="E208" s="5"/>
    </row>
    <row r="209" spans="4:5">
      <c r="D209" s="5"/>
      <c r="E209" s="5"/>
    </row>
    <row r="210" spans="4:5">
      <c r="D210" s="5"/>
      <c r="E210" s="5"/>
    </row>
    <row r="211" spans="4:5">
      <c r="D211" s="5"/>
      <c r="E211" s="5"/>
    </row>
    <row r="212" spans="4:5">
      <c r="D212" s="5"/>
      <c r="E212" s="5"/>
    </row>
    <row r="213" spans="4:5">
      <c r="D213" s="5"/>
      <c r="E213" s="5"/>
    </row>
    <row r="214" spans="4:5">
      <c r="D214" s="5"/>
      <c r="E214" s="5"/>
    </row>
    <row r="215" spans="4:5">
      <c r="D215" s="5"/>
      <c r="E215" s="5"/>
    </row>
    <row r="216" spans="4:5">
      <c r="D216" s="5"/>
      <c r="E216" s="5"/>
    </row>
    <row r="217" spans="4:5">
      <c r="D217" s="5"/>
      <c r="E217" s="5"/>
    </row>
    <row r="218" spans="4:5">
      <c r="D218" s="5"/>
      <c r="E218" s="5"/>
    </row>
    <row r="219" spans="4:5">
      <c r="D219" s="5"/>
      <c r="E219" s="5"/>
    </row>
    <row r="220" spans="4:5">
      <c r="D220" s="5"/>
      <c r="E220" s="5"/>
    </row>
    <row r="221" spans="4:5">
      <c r="D221" s="5"/>
      <c r="E221" s="5"/>
    </row>
    <row r="222" spans="4:5">
      <c r="D222" s="5"/>
      <c r="E222" s="5"/>
    </row>
    <row r="223" spans="4:5">
      <c r="D223" s="5"/>
      <c r="E223" s="5"/>
    </row>
    <row r="224" spans="4:5">
      <c r="D224" s="5"/>
      <c r="E224" s="5"/>
    </row>
    <row r="225" spans="4:5">
      <c r="D225" s="5"/>
      <c r="E225" s="5"/>
    </row>
    <row r="226" spans="4:5">
      <c r="D226" s="5"/>
      <c r="E226" s="5"/>
    </row>
    <row r="227" spans="4:5">
      <c r="D227" s="5"/>
      <c r="E227" s="5"/>
    </row>
    <row r="228" spans="4:5">
      <c r="D228" s="5"/>
      <c r="E228" s="5"/>
    </row>
    <row r="229" spans="4:5">
      <c r="D229" s="5"/>
      <c r="E229" s="5"/>
    </row>
    <row r="230" spans="4:5">
      <c r="D230" s="5"/>
      <c r="E230" s="5"/>
    </row>
    <row r="231" spans="4:5">
      <c r="D231" s="5"/>
      <c r="E231" s="5"/>
    </row>
    <row r="232" spans="4:5">
      <c r="D232" s="5"/>
      <c r="E232" s="5"/>
    </row>
    <row r="233" spans="4:5">
      <c r="D233" s="5"/>
      <c r="E233" s="5"/>
    </row>
    <row r="234" spans="4:5">
      <c r="D234" s="5"/>
      <c r="E234" s="5"/>
    </row>
    <row r="235" spans="4:5">
      <c r="D235" s="5"/>
      <c r="E235" s="5"/>
    </row>
    <row r="236" spans="4:5">
      <c r="D236" s="5"/>
      <c r="E236" s="5"/>
    </row>
    <row r="237" spans="4:5">
      <c r="D237" s="5"/>
      <c r="E237" s="5"/>
    </row>
    <row r="238" spans="4:5">
      <c r="D238" s="5"/>
      <c r="E238" s="5"/>
    </row>
    <row r="239" spans="4:5">
      <c r="D239" s="5"/>
      <c r="E239" s="5"/>
    </row>
    <row r="240" spans="4:5">
      <c r="D240" s="5"/>
      <c r="E240" s="5"/>
    </row>
    <row r="241" spans="4:5">
      <c r="D241" s="5"/>
      <c r="E241" s="5"/>
    </row>
    <row r="242" spans="4:5">
      <c r="D242" s="5"/>
      <c r="E242" s="5"/>
    </row>
    <row r="243" spans="4:5">
      <c r="D243" s="5"/>
      <c r="E243" s="5"/>
    </row>
    <row r="244" spans="4:5">
      <c r="D244" s="5"/>
      <c r="E244" s="5"/>
    </row>
    <row r="245" spans="4:5">
      <c r="D245" s="5"/>
      <c r="E245" s="5"/>
    </row>
    <row r="246" spans="4:5">
      <c r="D246" s="5"/>
      <c r="E246" s="5"/>
    </row>
    <row r="247" spans="4:5">
      <c r="D247" s="5"/>
      <c r="E247" s="5"/>
    </row>
    <row r="248" spans="4:5">
      <c r="D248" s="5"/>
      <c r="E248" s="5"/>
    </row>
    <row r="249" spans="4:5">
      <c r="D249" s="5"/>
      <c r="E249" s="5"/>
    </row>
    <row r="250" spans="4:5">
      <c r="D250" s="5"/>
      <c r="E250" s="5"/>
    </row>
    <row r="251" spans="4:5">
      <c r="D251" s="5"/>
      <c r="E251" s="5"/>
    </row>
    <row r="252" spans="4:5">
      <c r="D252" s="5"/>
      <c r="E252" s="5"/>
    </row>
    <row r="253" spans="4:5">
      <c r="D253" s="5"/>
      <c r="E253" s="5"/>
    </row>
    <row r="254" spans="4:5">
      <c r="D254" s="5"/>
      <c r="E254" s="5"/>
    </row>
    <row r="255" spans="4:5">
      <c r="D255" s="5"/>
      <c r="E255" s="17"/>
    </row>
    <row r="256" spans="4:5">
      <c r="D256" s="5"/>
      <c r="E256" s="17"/>
    </row>
    <row r="257" spans="4:5">
      <c r="D257" s="5"/>
      <c r="E257" s="17"/>
    </row>
    <row r="258" spans="4:5">
      <c r="D258" s="5"/>
      <c r="E258" s="17"/>
    </row>
    <row r="259" spans="4:5">
      <c r="D259" s="5"/>
      <c r="E259" s="17"/>
    </row>
    <row r="260" spans="4:5">
      <c r="D260" s="5"/>
      <c r="E260" s="17"/>
    </row>
    <row r="261" spans="4:5">
      <c r="D261" s="5"/>
      <c r="E261" s="17"/>
    </row>
    <row r="262" spans="4:5">
      <c r="D262" s="5"/>
      <c r="E262" s="17"/>
    </row>
  </sheetData>
  <mergeCells count="264">
    <mergeCell ref="T103:T109"/>
    <mergeCell ref="U103:U109"/>
    <mergeCell ref="V103:V109"/>
    <mergeCell ref="W103:W109"/>
    <mergeCell ref="I111:I117"/>
    <mergeCell ref="J111:J117"/>
    <mergeCell ref="K111:K117"/>
    <mergeCell ref="L111:L117"/>
    <mergeCell ref="M111:M117"/>
    <mergeCell ref="N111:N117"/>
    <mergeCell ref="O111:O117"/>
    <mergeCell ref="P111:P117"/>
    <mergeCell ref="Q111:Q117"/>
    <mergeCell ref="R111:R117"/>
    <mergeCell ref="S111:S117"/>
    <mergeCell ref="T111:T117"/>
    <mergeCell ref="U111:U117"/>
    <mergeCell ref="V111:V117"/>
    <mergeCell ref="W111:W117"/>
    <mergeCell ref="I103:I109"/>
    <mergeCell ref="J103:J109"/>
    <mergeCell ref="K103:K109"/>
    <mergeCell ref="L103:L109"/>
    <mergeCell ref="M103:M109"/>
    <mergeCell ref="N103:N109"/>
    <mergeCell ref="O103:O109"/>
    <mergeCell ref="P103:P109"/>
    <mergeCell ref="Q103:Q109"/>
    <mergeCell ref="K79:K85"/>
    <mergeCell ref="R95:R101"/>
    <mergeCell ref="S95:S101"/>
    <mergeCell ref="R103:R109"/>
    <mergeCell ref="S103:S109"/>
    <mergeCell ref="U95:U101"/>
    <mergeCell ref="V95:V101"/>
    <mergeCell ref="W95:W101"/>
    <mergeCell ref="I95:I101"/>
    <mergeCell ref="J95:J101"/>
    <mergeCell ref="K95:K101"/>
    <mergeCell ref="L95:L101"/>
    <mergeCell ref="M95:M101"/>
    <mergeCell ref="N95:N101"/>
    <mergeCell ref="O95:O101"/>
    <mergeCell ref="P95:P101"/>
    <mergeCell ref="Q95:Q101"/>
    <mergeCell ref="S39:S45"/>
    <mergeCell ref="R79:R85"/>
    <mergeCell ref="S79:S85"/>
    <mergeCell ref="T79:T85"/>
    <mergeCell ref="U79:U85"/>
    <mergeCell ref="V79:V85"/>
    <mergeCell ref="W79:W85"/>
    <mergeCell ref="I87:I93"/>
    <mergeCell ref="J87:J93"/>
    <mergeCell ref="K87:K93"/>
    <mergeCell ref="L87:L93"/>
    <mergeCell ref="M87:M93"/>
    <mergeCell ref="N87:N93"/>
    <mergeCell ref="O87:O93"/>
    <mergeCell ref="P87:P93"/>
    <mergeCell ref="Q87:Q93"/>
    <mergeCell ref="R87:R93"/>
    <mergeCell ref="S87:S93"/>
    <mergeCell ref="T87:T93"/>
    <mergeCell ref="U87:U93"/>
    <mergeCell ref="V87:V93"/>
    <mergeCell ref="W87:W93"/>
    <mergeCell ref="I79:I85"/>
    <mergeCell ref="J79:J85"/>
    <mergeCell ref="V7:V13"/>
    <mergeCell ref="L79:L85"/>
    <mergeCell ref="M79:M85"/>
    <mergeCell ref="N79:N85"/>
    <mergeCell ref="O79:O85"/>
    <mergeCell ref="P79:P85"/>
    <mergeCell ref="Q79:Q85"/>
    <mergeCell ref="A4:I4"/>
    <mergeCell ref="A5:A6"/>
    <mergeCell ref="B5:D6"/>
    <mergeCell ref="E5:E6"/>
    <mergeCell ref="F5:G5"/>
    <mergeCell ref="I5:I6"/>
    <mergeCell ref="J5:L6"/>
    <mergeCell ref="M5:N5"/>
    <mergeCell ref="O5:V5"/>
    <mergeCell ref="T39:T45"/>
    <mergeCell ref="R47:R53"/>
    <mergeCell ref="I23:I29"/>
    <mergeCell ref="J23:J29"/>
    <mergeCell ref="K23:K29"/>
    <mergeCell ref="L23:L29"/>
    <mergeCell ref="M23:M29"/>
    <mergeCell ref="N23:N29"/>
    <mergeCell ref="Q23:Q29"/>
    <mergeCell ref="W5:W6"/>
    <mergeCell ref="I7:I13"/>
    <mergeCell ref="J7:J13"/>
    <mergeCell ref="K7:K13"/>
    <mergeCell ref="L7:L13"/>
    <mergeCell ref="M7:M13"/>
    <mergeCell ref="N7:N13"/>
    <mergeCell ref="I15:I21"/>
    <mergeCell ref="J15:J21"/>
    <mergeCell ref="K15:K21"/>
    <mergeCell ref="L15:L21"/>
    <mergeCell ref="M15:M21"/>
    <mergeCell ref="N15:N21"/>
    <mergeCell ref="O7:O13"/>
    <mergeCell ref="P7:P13"/>
    <mergeCell ref="Q7:Q13"/>
    <mergeCell ref="O15:O21"/>
    <mergeCell ref="P15:P21"/>
    <mergeCell ref="Q15:Q21"/>
    <mergeCell ref="R15:R21"/>
    <mergeCell ref="V15:V21"/>
    <mergeCell ref="W15:W21"/>
    <mergeCell ref="U15:U21"/>
    <mergeCell ref="Q47:Q53"/>
    <mergeCell ref="W7:W13"/>
    <mergeCell ref="R7:R13"/>
    <mergeCell ref="O31:O37"/>
    <mergeCell ref="P31:P37"/>
    <mergeCell ref="Q31:Q37"/>
    <mergeCell ref="R31:R37"/>
    <mergeCell ref="V31:V37"/>
    <mergeCell ref="W31:W37"/>
    <mergeCell ref="V23:V29"/>
    <mergeCell ref="W23:W29"/>
    <mergeCell ref="R23:R29"/>
    <mergeCell ref="S7:S13"/>
    <mergeCell ref="T7:T13"/>
    <mergeCell ref="U7:U13"/>
    <mergeCell ref="S15:S21"/>
    <mergeCell ref="T15:T21"/>
    <mergeCell ref="S23:S29"/>
    <mergeCell ref="T23:T29"/>
    <mergeCell ref="U23:U29"/>
    <mergeCell ref="S31:S37"/>
    <mergeCell ref="T31:T37"/>
    <mergeCell ref="U31:U37"/>
    <mergeCell ref="O23:O29"/>
    <mergeCell ref="P23:P29"/>
    <mergeCell ref="I31:I37"/>
    <mergeCell ref="J31:J37"/>
    <mergeCell ref="K31:K37"/>
    <mergeCell ref="L31:L37"/>
    <mergeCell ref="M31:M37"/>
    <mergeCell ref="N31:N37"/>
    <mergeCell ref="O47:O53"/>
    <mergeCell ref="P47:P53"/>
    <mergeCell ref="V47:V53"/>
    <mergeCell ref="W47:W53"/>
    <mergeCell ref="V39:V45"/>
    <mergeCell ref="W39:W45"/>
    <mergeCell ref="I47:I53"/>
    <mergeCell ref="J47:J53"/>
    <mergeCell ref="K47:K53"/>
    <mergeCell ref="L47:L53"/>
    <mergeCell ref="M47:M53"/>
    <mergeCell ref="N47:N53"/>
    <mergeCell ref="O39:O45"/>
    <mergeCell ref="P39:P45"/>
    <mergeCell ref="Q39:Q45"/>
    <mergeCell ref="R39:R45"/>
    <mergeCell ref="I39:I45"/>
    <mergeCell ref="J39:J45"/>
    <mergeCell ref="K39:K45"/>
    <mergeCell ref="L39:L45"/>
    <mergeCell ref="M39:M45"/>
    <mergeCell ref="N39:N45"/>
    <mergeCell ref="T47:T53"/>
    <mergeCell ref="U47:U53"/>
    <mergeCell ref="U39:U45"/>
    <mergeCell ref="S47:S53"/>
    <mergeCell ref="I55:I61"/>
    <mergeCell ref="J55:J61"/>
    <mergeCell ref="K55:K61"/>
    <mergeCell ref="L55:L61"/>
    <mergeCell ref="M55:M61"/>
    <mergeCell ref="N55:N61"/>
    <mergeCell ref="P71:P77"/>
    <mergeCell ref="Q71:Q77"/>
    <mergeCell ref="R71:R77"/>
    <mergeCell ref="I71:I77"/>
    <mergeCell ref="J71:J77"/>
    <mergeCell ref="I63:I69"/>
    <mergeCell ref="J63:J69"/>
    <mergeCell ref="K63:K69"/>
    <mergeCell ref="L63:L69"/>
    <mergeCell ref="M63:M69"/>
    <mergeCell ref="N63:N69"/>
    <mergeCell ref="R63:R69"/>
    <mergeCell ref="A143:F143"/>
    <mergeCell ref="G143:W143"/>
    <mergeCell ref="A144:F144"/>
    <mergeCell ref="G144:W144"/>
    <mergeCell ref="A142:F142"/>
    <mergeCell ref="G142:W142"/>
    <mergeCell ref="K71:K77"/>
    <mergeCell ref="L71:L77"/>
    <mergeCell ref="M71:M77"/>
    <mergeCell ref="N71:N77"/>
    <mergeCell ref="A140:F140"/>
    <mergeCell ref="G140:W140"/>
    <mergeCell ref="A141:F141"/>
    <mergeCell ref="G141:W141"/>
    <mergeCell ref="V71:V77"/>
    <mergeCell ref="W71:W77"/>
    <mergeCell ref="A138:F138"/>
    <mergeCell ref="G138:W138"/>
    <mergeCell ref="A139:F139"/>
    <mergeCell ref="G139:W139"/>
    <mergeCell ref="S71:S77"/>
    <mergeCell ref="T71:T77"/>
    <mergeCell ref="U71:U77"/>
    <mergeCell ref="O71:O77"/>
    <mergeCell ref="L119:L125"/>
    <mergeCell ref="M119:M125"/>
    <mergeCell ref="N119:N125"/>
    <mergeCell ref="O119:O125"/>
    <mergeCell ref="P119:P125"/>
    <mergeCell ref="Q119:Q125"/>
    <mergeCell ref="V63:V69"/>
    <mergeCell ref="W63:W69"/>
    <mergeCell ref="V55:V61"/>
    <mergeCell ref="W55:W61"/>
    <mergeCell ref="S55:S61"/>
    <mergeCell ref="T55:T61"/>
    <mergeCell ref="U55:U61"/>
    <mergeCell ref="S63:S69"/>
    <mergeCell ref="T63:T69"/>
    <mergeCell ref="U63:U69"/>
    <mergeCell ref="O55:O61"/>
    <mergeCell ref="P55:P61"/>
    <mergeCell ref="Q55:Q61"/>
    <mergeCell ref="O63:O69"/>
    <mergeCell ref="P63:P69"/>
    <mergeCell ref="Q63:Q69"/>
    <mergeCell ref="R55:R61"/>
    <mergeCell ref="T95:T101"/>
    <mergeCell ref="R119:R125"/>
    <mergeCell ref="S119:S125"/>
    <mergeCell ref="T119:T125"/>
    <mergeCell ref="U119:U125"/>
    <mergeCell ref="V119:V125"/>
    <mergeCell ref="W119:W125"/>
    <mergeCell ref="I127:I133"/>
    <mergeCell ref="J127:J133"/>
    <mergeCell ref="K127:K133"/>
    <mergeCell ref="L127:L133"/>
    <mergeCell ref="M127:M133"/>
    <mergeCell ref="N127:N133"/>
    <mergeCell ref="O127:O133"/>
    <mergeCell ref="P127:P133"/>
    <mergeCell ref="Q127:Q133"/>
    <mergeCell ref="R127:R133"/>
    <mergeCell ref="S127:S133"/>
    <mergeCell ref="T127:T133"/>
    <mergeCell ref="U127:U133"/>
    <mergeCell ref="V127:V133"/>
    <mergeCell ref="W127:W133"/>
    <mergeCell ref="I119:I125"/>
    <mergeCell ref="J119:J125"/>
    <mergeCell ref="K119:K125"/>
  </mergeCells>
  <hyperlinks>
    <hyperlink ref="A154" r:id="rId1" xr:uid="{B490BC29-831A-4576-91DC-0548C7958A61}"/>
    <hyperlink ref="A151" r:id="rId2" xr:uid="{06BB923C-3C1F-4713-97D7-70C14030FF91}"/>
    <hyperlink ref="H154" r:id="rId3" xr:uid="{B94256DB-52EE-44FA-820D-D8E184E8CB1B}"/>
    <hyperlink ref="H151" r:id="rId4" xr:uid="{3DAE035F-C34C-4A70-9038-6A9EEB4A914C}"/>
  </hyperlinks>
  <pageMargins left="0.7" right="0.7" top="0.75" bottom="0.75" header="0.3" footer="0.3"/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D0044-1446-4DF1-8F44-650C38160639}">
  <dimension ref="A1:S106"/>
  <sheetViews>
    <sheetView topLeftCell="A29" workbookViewId="0">
      <selection activeCell="A52" sqref="A52:H52"/>
    </sheetView>
  </sheetViews>
  <sheetFormatPr defaultRowHeight="15"/>
  <cols>
    <col min="1" max="1" width="67.5703125" customWidth="1"/>
    <col min="9" max="9" width="22.42578125" customWidth="1"/>
    <col min="14" max="14" width="14.5703125" customWidth="1"/>
    <col min="15" max="18" width="17.85546875" customWidth="1"/>
  </cols>
  <sheetData>
    <row r="1" spans="1:19" ht="24.75">
      <c r="A1" s="529" t="s">
        <v>148</v>
      </c>
      <c r="B1" s="530" t="s">
        <v>92</v>
      </c>
      <c r="C1" s="530"/>
      <c r="D1" s="515" t="s">
        <v>149</v>
      </c>
      <c r="E1" s="515" t="s">
        <v>149</v>
      </c>
      <c r="F1" s="515" t="s">
        <v>149</v>
      </c>
      <c r="G1" s="515" t="s">
        <v>149</v>
      </c>
      <c r="H1" s="515" t="s">
        <v>149</v>
      </c>
      <c r="I1" s="515" t="s">
        <v>149</v>
      </c>
      <c r="J1" s="515" t="s">
        <v>149</v>
      </c>
      <c r="K1" s="515" t="s">
        <v>149</v>
      </c>
      <c r="L1" s="515" t="s">
        <v>149</v>
      </c>
      <c r="M1" s="515" t="s">
        <v>149</v>
      </c>
      <c r="N1" s="515" t="s">
        <v>149</v>
      </c>
      <c r="O1" s="515" t="s">
        <v>149</v>
      </c>
      <c r="P1" s="515" t="s">
        <v>149</v>
      </c>
      <c r="Q1" s="515" t="s">
        <v>149</v>
      </c>
      <c r="R1" s="515" t="s">
        <v>149</v>
      </c>
      <c r="S1" s="515" t="s">
        <v>149</v>
      </c>
    </row>
    <row r="2" spans="1:19" ht="24.75">
      <c r="A2" s="515" t="s">
        <v>149</v>
      </c>
      <c r="B2" s="529" t="s">
        <v>149</v>
      </c>
      <c r="C2" s="529" t="s">
        <v>149</v>
      </c>
      <c r="D2" s="529" t="s">
        <v>149</v>
      </c>
      <c r="E2" s="529" t="s">
        <v>149</v>
      </c>
      <c r="F2" s="515" t="s">
        <v>149</v>
      </c>
      <c r="G2" s="515" t="s">
        <v>149</v>
      </c>
      <c r="H2" s="515" t="s">
        <v>149</v>
      </c>
      <c r="I2" s="515" t="s">
        <v>149</v>
      </c>
      <c r="J2" s="515" t="s">
        <v>149</v>
      </c>
      <c r="K2" s="515" t="s">
        <v>149</v>
      </c>
      <c r="L2" s="515" t="s">
        <v>149</v>
      </c>
      <c r="M2" s="515" t="s">
        <v>149</v>
      </c>
      <c r="N2" s="515" t="s">
        <v>149</v>
      </c>
      <c r="O2" s="515" t="s">
        <v>149</v>
      </c>
      <c r="P2" s="515" t="s">
        <v>149</v>
      </c>
      <c r="Q2" s="515" t="s">
        <v>149</v>
      </c>
      <c r="R2" s="515" t="s">
        <v>149</v>
      </c>
      <c r="S2" s="515" t="s">
        <v>149</v>
      </c>
    </row>
    <row r="3" spans="1:19" ht="15.75">
      <c r="A3" s="1163" t="s">
        <v>379</v>
      </c>
      <c r="B3" s="1164"/>
      <c r="C3" s="1164"/>
      <c r="D3" s="1164"/>
      <c r="E3" s="1164"/>
      <c r="F3" s="1164"/>
      <c r="G3" s="1164"/>
      <c r="H3" s="1164"/>
      <c r="I3" s="1164"/>
      <c r="J3" s="531" t="s">
        <v>149</v>
      </c>
      <c r="K3" s="531" t="s">
        <v>149</v>
      </c>
      <c r="L3" s="531" t="s">
        <v>149</v>
      </c>
      <c r="M3" s="531" t="s">
        <v>149</v>
      </c>
      <c r="N3" s="531" t="s">
        <v>149</v>
      </c>
      <c r="O3" s="531">
        <v>12</v>
      </c>
      <c r="P3" s="531">
        <v>13</v>
      </c>
      <c r="Q3" s="531">
        <v>14</v>
      </c>
      <c r="R3" s="531">
        <v>15</v>
      </c>
      <c r="S3" s="532" t="s">
        <v>149</v>
      </c>
    </row>
    <row r="4" spans="1:19" ht="24" customHeight="1">
      <c r="A4" s="1165" t="s">
        <v>151</v>
      </c>
      <c r="B4" s="891" t="s">
        <v>152</v>
      </c>
      <c r="C4" s="892"/>
      <c r="D4" s="893"/>
      <c r="E4" s="901" t="s">
        <v>153</v>
      </c>
      <c r="F4" s="899" t="s">
        <v>153</v>
      </c>
      <c r="G4" s="900"/>
      <c r="H4" s="566" t="s">
        <v>154</v>
      </c>
      <c r="I4" s="901" t="s">
        <v>380</v>
      </c>
      <c r="J4" s="902" t="s">
        <v>152</v>
      </c>
      <c r="K4" s="892"/>
      <c r="L4" s="893"/>
      <c r="M4" s="899" t="s">
        <v>154</v>
      </c>
      <c r="N4" s="899"/>
      <c r="O4" s="1166" t="s">
        <v>381</v>
      </c>
      <c r="P4" s="1167"/>
      <c r="Q4" s="1167"/>
      <c r="R4" s="1168"/>
      <c r="S4" s="1169" t="s">
        <v>157</v>
      </c>
    </row>
    <row r="5" spans="1:19">
      <c r="A5" s="889"/>
      <c r="B5" s="982"/>
      <c r="C5" s="983"/>
      <c r="D5" s="984"/>
      <c r="E5" s="897"/>
      <c r="F5" s="538" t="s">
        <v>158</v>
      </c>
      <c r="G5" s="538" t="s">
        <v>159</v>
      </c>
      <c r="H5" s="538" t="s">
        <v>158</v>
      </c>
      <c r="I5" s="898"/>
      <c r="J5" s="903"/>
      <c r="K5" s="895"/>
      <c r="L5" s="896"/>
      <c r="M5" s="539" t="s">
        <v>158</v>
      </c>
      <c r="N5" s="539" t="s">
        <v>159</v>
      </c>
      <c r="O5" s="540" t="s">
        <v>382</v>
      </c>
      <c r="P5" s="537" t="s">
        <v>383</v>
      </c>
      <c r="Q5" s="607" t="s">
        <v>384</v>
      </c>
      <c r="R5" s="607" t="s">
        <v>385</v>
      </c>
      <c r="S5" s="1170"/>
    </row>
    <row r="6" spans="1:19">
      <c r="A6" s="556"/>
      <c r="B6" s="94"/>
      <c r="C6" s="557" t="s">
        <v>149</v>
      </c>
      <c r="D6" s="557" t="s">
        <v>149</v>
      </c>
      <c r="E6" s="542" t="s">
        <v>149</v>
      </c>
      <c r="F6" s="542"/>
      <c r="G6" s="542"/>
      <c r="H6" s="542"/>
      <c r="I6" s="542"/>
      <c r="J6" s="542" t="s">
        <v>149</v>
      </c>
      <c r="K6" s="542"/>
      <c r="L6" s="542" t="s">
        <v>149</v>
      </c>
      <c r="M6" s="542" t="s">
        <v>149</v>
      </c>
      <c r="N6" s="542" t="s">
        <v>149</v>
      </c>
      <c r="O6" s="542" t="s">
        <v>149</v>
      </c>
      <c r="P6" s="542" t="s">
        <v>149</v>
      </c>
      <c r="Q6" s="542" t="s">
        <v>149</v>
      </c>
      <c r="R6" s="542" t="s">
        <v>149</v>
      </c>
      <c r="S6" s="542" t="s">
        <v>149</v>
      </c>
    </row>
    <row r="7" spans="1:19">
      <c r="A7" s="447" t="s">
        <v>167</v>
      </c>
      <c r="B7" s="282" t="s">
        <v>168</v>
      </c>
      <c r="C7" s="282">
        <v>439</v>
      </c>
      <c r="D7" s="584" t="s">
        <v>169</v>
      </c>
      <c r="E7" s="741" t="s">
        <v>170</v>
      </c>
      <c r="F7" s="70">
        <v>45557</v>
      </c>
      <c r="G7" s="71">
        <f>F7+1</f>
        <v>45558</v>
      </c>
      <c r="H7" s="72">
        <f>F7+4</f>
        <v>45561</v>
      </c>
      <c r="I7" s="1151" t="s">
        <v>386</v>
      </c>
      <c r="J7" s="1154" t="s">
        <v>149</v>
      </c>
      <c r="K7" s="866">
        <v>439</v>
      </c>
      <c r="L7" s="869" t="s">
        <v>173</v>
      </c>
      <c r="M7" s="872">
        <v>45566</v>
      </c>
      <c r="N7" s="872">
        <f>SUM(M7+1)</f>
        <v>45567</v>
      </c>
      <c r="O7" s="873">
        <f>SUM(N7+55)</f>
        <v>45622</v>
      </c>
      <c r="P7" s="873">
        <f>SUM(O7-3)</f>
        <v>45619</v>
      </c>
      <c r="Q7" s="873">
        <f>SUM(P7-3)</f>
        <v>45616</v>
      </c>
      <c r="R7" s="873">
        <f>SUM(Q7-4)</f>
        <v>45612</v>
      </c>
      <c r="S7" s="1148" t="s">
        <v>149</v>
      </c>
    </row>
    <row r="8" spans="1:19">
      <c r="A8" s="448" t="s">
        <v>175</v>
      </c>
      <c r="B8" s="282" t="s">
        <v>168</v>
      </c>
      <c r="C8" s="282">
        <v>439</v>
      </c>
      <c r="D8" s="584" t="s">
        <v>169</v>
      </c>
      <c r="E8" s="742" t="s">
        <v>176</v>
      </c>
      <c r="F8" s="78">
        <v>45560</v>
      </c>
      <c r="G8" s="79">
        <f t="shared" ref="G8" si="0">F8+1</f>
        <v>45561</v>
      </c>
      <c r="H8" s="80">
        <f>F8+1</f>
        <v>45561</v>
      </c>
      <c r="I8" s="1152"/>
      <c r="J8" s="1031"/>
      <c r="K8" s="867"/>
      <c r="L8" s="870"/>
      <c r="M8" s="1146"/>
      <c r="N8" s="1146"/>
      <c r="O8" s="1146"/>
      <c r="P8" s="1146"/>
      <c r="Q8" s="1146"/>
      <c r="R8" s="1146"/>
      <c r="S8" s="1149"/>
    </row>
    <row r="9" spans="1:19">
      <c r="A9" s="808" t="s">
        <v>177</v>
      </c>
      <c r="B9" s="722" t="s">
        <v>178</v>
      </c>
      <c r="C9" s="722">
        <v>436</v>
      </c>
      <c r="D9" s="809" t="s">
        <v>179</v>
      </c>
      <c r="E9" s="807" t="s">
        <v>180</v>
      </c>
      <c r="F9" s="804">
        <v>45557</v>
      </c>
      <c r="G9" s="805">
        <f>F9+1</f>
        <v>45558</v>
      </c>
      <c r="H9" s="806">
        <f>F9+4</f>
        <v>45561</v>
      </c>
      <c r="I9" s="1152"/>
      <c r="J9" s="1031"/>
      <c r="K9" s="867"/>
      <c r="L9" s="870"/>
      <c r="M9" s="1146"/>
      <c r="N9" s="1146"/>
      <c r="O9" s="1146"/>
      <c r="P9" s="1146"/>
      <c r="Q9" s="1146"/>
      <c r="R9" s="1146"/>
      <c r="S9" s="1149"/>
    </row>
    <row r="10" spans="1:19">
      <c r="A10" s="810" t="s">
        <v>181</v>
      </c>
      <c r="B10" s="722" t="s">
        <v>182</v>
      </c>
      <c r="C10" s="722">
        <v>437</v>
      </c>
      <c r="D10" s="809" t="s">
        <v>179</v>
      </c>
      <c r="E10" s="807" t="s">
        <v>180</v>
      </c>
      <c r="F10" s="804">
        <v>45558</v>
      </c>
      <c r="G10" s="805">
        <f>F10+1</f>
        <v>45559</v>
      </c>
      <c r="H10" s="806">
        <f>F10+2</f>
        <v>45560</v>
      </c>
      <c r="I10" s="1152"/>
      <c r="J10" s="1031"/>
      <c r="K10" s="867"/>
      <c r="L10" s="870"/>
      <c r="M10" s="1146"/>
      <c r="N10" s="1146"/>
      <c r="O10" s="1146"/>
      <c r="P10" s="1146"/>
      <c r="Q10" s="1146"/>
      <c r="R10" s="1146"/>
      <c r="S10" s="1149"/>
    </row>
    <row r="11" spans="1:19">
      <c r="A11" s="449" t="s">
        <v>183</v>
      </c>
      <c r="B11" s="439" t="s">
        <v>184</v>
      </c>
      <c r="C11" s="439">
        <v>439</v>
      </c>
      <c r="D11" s="588" t="s">
        <v>169</v>
      </c>
      <c r="E11" s="554" t="s">
        <v>180</v>
      </c>
      <c r="F11" s="89">
        <v>45562</v>
      </c>
      <c r="G11" s="90">
        <f>F11+1</f>
        <v>45563</v>
      </c>
      <c r="H11" s="89">
        <f>F11+2</f>
        <v>45564</v>
      </c>
      <c r="I11" s="1152"/>
      <c r="J11" s="1031"/>
      <c r="K11" s="867"/>
      <c r="L11" s="870"/>
      <c r="M11" s="1146"/>
      <c r="N11" s="1146"/>
      <c r="O11" s="1146"/>
      <c r="P11" s="1146"/>
      <c r="Q11" s="1146"/>
      <c r="R11" s="1146"/>
      <c r="S11" s="1149"/>
    </row>
    <row r="12" spans="1:19">
      <c r="A12" s="450" t="s">
        <v>185</v>
      </c>
      <c r="B12" s="440" t="s">
        <v>186</v>
      </c>
      <c r="C12" s="440">
        <v>439</v>
      </c>
      <c r="D12" s="590" t="s">
        <v>169</v>
      </c>
      <c r="E12" s="564" t="s">
        <v>187</v>
      </c>
      <c r="F12" s="96">
        <v>45558</v>
      </c>
      <c r="G12" s="97">
        <f>F12</f>
        <v>45558</v>
      </c>
      <c r="H12" s="98">
        <f>F12+1</f>
        <v>45559</v>
      </c>
      <c r="I12" s="1152"/>
      <c r="J12" s="1031"/>
      <c r="K12" s="867"/>
      <c r="L12" s="870"/>
      <c r="M12" s="1146"/>
      <c r="N12" s="1146"/>
      <c r="O12" s="1146"/>
      <c r="P12" s="1146"/>
      <c r="Q12" s="1146"/>
      <c r="R12" s="1146"/>
      <c r="S12" s="1149"/>
    </row>
    <row r="13" spans="1:19">
      <c r="A13" s="451" t="s">
        <v>177</v>
      </c>
      <c r="B13" s="440" t="s">
        <v>178</v>
      </c>
      <c r="C13" s="440">
        <v>436</v>
      </c>
      <c r="D13" s="590" t="s">
        <v>179</v>
      </c>
      <c r="E13" s="565" t="s">
        <v>187</v>
      </c>
      <c r="F13" s="102">
        <v>45560</v>
      </c>
      <c r="G13" s="103">
        <f t="shared" ref="G13" si="1">F13+1</f>
        <v>45561</v>
      </c>
      <c r="H13" s="281">
        <f>F13+1</f>
        <v>45561</v>
      </c>
      <c r="I13" s="1153"/>
      <c r="J13" s="1032"/>
      <c r="K13" s="868"/>
      <c r="L13" s="871"/>
      <c r="M13" s="1147"/>
      <c r="N13" s="1147"/>
      <c r="O13" s="1147"/>
      <c r="P13" s="1147"/>
      <c r="Q13" s="1147"/>
      <c r="R13" s="1147"/>
      <c r="S13" s="1150"/>
    </row>
    <row r="14" spans="1:19">
      <c r="A14" s="104"/>
      <c r="B14" s="557" t="s">
        <v>149</v>
      </c>
      <c r="C14" s="94"/>
      <c r="D14" s="94"/>
      <c r="E14" s="542" t="s">
        <v>149</v>
      </c>
      <c r="F14" s="542"/>
      <c r="G14" s="542"/>
      <c r="H14" s="542"/>
      <c r="I14" s="542"/>
      <c r="J14" s="542" t="s">
        <v>149</v>
      </c>
      <c r="K14" s="542"/>
      <c r="L14" s="542" t="s">
        <v>149</v>
      </c>
      <c r="M14" s="542" t="s">
        <v>149</v>
      </c>
      <c r="N14" s="542" t="s">
        <v>149</v>
      </c>
      <c r="O14" s="542" t="s">
        <v>149</v>
      </c>
      <c r="P14" s="542" t="s">
        <v>149</v>
      </c>
      <c r="Q14" s="542" t="s">
        <v>149</v>
      </c>
      <c r="R14" s="542" t="s">
        <v>149</v>
      </c>
      <c r="S14" s="542" t="s">
        <v>149</v>
      </c>
    </row>
    <row r="15" spans="1:19">
      <c r="A15" s="74" t="s">
        <v>188</v>
      </c>
      <c r="B15" s="583" t="s">
        <v>168</v>
      </c>
      <c r="C15" s="282">
        <f>C7+1</f>
        <v>440</v>
      </c>
      <c r="D15" s="282" t="s">
        <v>169</v>
      </c>
      <c r="E15" s="562" t="s">
        <v>170</v>
      </c>
      <c r="F15" s="70">
        <f>F7+7</f>
        <v>45564</v>
      </c>
      <c r="G15" s="71">
        <f>F15+1</f>
        <v>45565</v>
      </c>
      <c r="H15" s="72">
        <f>F15+4</f>
        <v>45568</v>
      </c>
      <c r="I15" s="1151" t="s">
        <v>387</v>
      </c>
      <c r="J15" s="1154" t="s">
        <v>149</v>
      </c>
      <c r="K15" s="866">
        <v>440</v>
      </c>
      <c r="L15" s="869" t="s">
        <v>173</v>
      </c>
      <c r="M15" s="872">
        <f>SUM(M7+7)</f>
        <v>45573</v>
      </c>
      <c r="N15" s="872">
        <f>SUM(M15+1)</f>
        <v>45574</v>
      </c>
      <c r="O15" s="873">
        <f>SUM(N15+55)</f>
        <v>45629</v>
      </c>
      <c r="P15" s="873">
        <f>SUM(O15-3)</f>
        <v>45626</v>
      </c>
      <c r="Q15" s="873">
        <f>SUM(P15-3)</f>
        <v>45623</v>
      </c>
      <c r="R15" s="873">
        <f>SUM(Q15-4)</f>
        <v>45619</v>
      </c>
      <c r="S15" s="1148" t="s">
        <v>149</v>
      </c>
    </row>
    <row r="16" spans="1:19">
      <c r="A16" s="331" t="s">
        <v>188</v>
      </c>
      <c r="B16" s="728" t="s">
        <v>168</v>
      </c>
      <c r="C16" s="282">
        <f>C8+1</f>
        <v>440</v>
      </c>
      <c r="D16" s="282" t="s">
        <v>169</v>
      </c>
      <c r="E16" s="563" t="s">
        <v>176</v>
      </c>
      <c r="F16" s="78">
        <f>F8+7</f>
        <v>45567</v>
      </c>
      <c r="G16" s="79">
        <f t="shared" ref="G16" si="2">F16+1</f>
        <v>45568</v>
      </c>
      <c r="H16" s="80">
        <f>F16+1</f>
        <v>45568</v>
      </c>
      <c r="I16" s="1152"/>
      <c r="J16" s="1031"/>
      <c r="K16" s="867"/>
      <c r="L16" s="870"/>
      <c r="M16" s="1146"/>
      <c r="N16" s="1146"/>
      <c r="O16" s="1146"/>
      <c r="P16" s="1146"/>
      <c r="Q16" s="1146"/>
      <c r="R16" s="1146"/>
      <c r="S16" s="1149"/>
    </row>
    <row r="17" spans="1:19">
      <c r="A17" s="84" t="s">
        <v>190</v>
      </c>
      <c r="B17" s="587" t="s">
        <v>178</v>
      </c>
      <c r="C17" s="439">
        <f>C9+1</f>
        <v>437</v>
      </c>
      <c r="D17" s="439" t="s">
        <v>179</v>
      </c>
      <c r="E17" s="554" t="s">
        <v>180</v>
      </c>
      <c r="F17" s="89">
        <f>F9+7</f>
        <v>45564</v>
      </c>
      <c r="G17" s="90">
        <f>F17+1</f>
        <v>45565</v>
      </c>
      <c r="H17" s="91">
        <f>F17+4</f>
        <v>45568</v>
      </c>
      <c r="I17" s="1152"/>
      <c r="J17" s="1031"/>
      <c r="K17" s="867"/>
      <c r="L17" s="870"/>
      <c r="M17" s="1146"/>
      <c r="N17" s="1146"/>
      <c r="O17" s="1146"/>
      <c r="P17" s="1146"/>
      <c r="Q17" s="1146"/>
      <c r="R17" s="1146"/>
      <c r="S17" s="1149"/>
    </row>
    <row r="18" spans="1:19">
      <c r="A18" s="778" t="s">
        <v>191</v>
      </c>
      <c r="B18" s="724" t="s">
        <v>182</v>
      </c>
      <c r="C18" s="722">
        <f>C10+1</f>
        <v>438</v>
      </c>
      <c r="D18" s="722" t="s">
        <v>179</v>
      </c>
      <c r="E18" s="807" t="s">
        <v>180</v>
      </c>
      <c r="F18" s="804">
        <f>F10+7</f>
        <v>45565</v>
      </c>
      <c r="G18" s="805">
        <f>F18+1</f>
        <v>45566</v>
      </c>
      <c r="H18" s="806">
        <f>F18+2</f>
        <v>45567</v>
      </c>
      <c r="I18" s="1152"/>
      <c r="J18" s="1031"/>
      <c r="K18" s="867"/>
      <c r="L18" s="870"/>
      <c r="M18" s="1146"/>
      <c r="N18" s="1146"/>
      <c r="O18" s="1146"/>
      <c r="P18" s="1146"/>
      <c r="Q18" s="1146"/>
      <c r="R18" s="1146"/>
      <c r="S18" s="1149"/>
    </row>
    <row r="19" spans="1:19">
      <c r="A19" s="84" t="s">
        <v>192</v>
      </c>
      <c r="B19" s="587" t="s">
        <v>184</v>
      </c>
      <c r="C19" s="439">
        <f>C11+1</f>
        <v>440</v>
      </c>
      <c r="D19" s="439" t="s">
        <v>169</v>
      </c>
      <c r="E19" s="554" t="s">
        <v>180</v>
      </c>
      <c r="F19" s="89">
        <f>F11+7</f>
        <v>45569</v>
      </c>
      <c r="G19" s="90">
        <f>F19+1</f>
        <v>45570</v>
      </c>
      <c r="H19" s="89">
        <f>F19+2</f>
        <v>45571</v>
      </c>
      <c r="I19" s="1152"/>
      <c r="J19" s="1031"/>
      <c r="K19" s="867"/>
      <c r="L19" s="870"/>
      <c r="M19" s="1146"/>
      <c r="N19" s="1146"/>
      <c r="O19" s="1146"/>
      <c r="P19" s="1146"/>
      <c r="Q19" s="1146"/>
      <c r="R19" s="1146"/>
      <c r="S19" s="1149"/>
    </row>
    <row r="20" spans="1:19">
      <c r="A20" s="104" t="s">
        <v>193</v>
      </c>
      <c r="B20" s="589" t="s">
        <v>186</v>
      </c>
      <c r="C20" s="440">
        <f>C12+1</f>
        <v>440</v>
      </c>
      <c r="D20" s="440" t="s">
        <v>169</v>
      </c>
      <c r="E20" s="564" t="s">
        <v>187</v>
      </c>
      <c r="F20" s="96">
        <f>SUM(F12+7)</f>
        <v>45565</v>
      </c>
      <c r="G20" s="97">
        <f>F20</f>
        <v>45565</v>
      </c>
      <c r="H20" s="98">
        <f>F20+1</f>
        <v>45566</v>
      </c>
      <c r="I20" s="1152"/>
      <c r="J20" s="1031"/>
      <c r="K20" s="867"/>
      <c r="L20" s="870"/>
      <c r="M20" s="1146"/>
      <c r="N20" s="1146"/>
      <c r="O20" s="1146"/>
      <c r="P20" s="1146"/>
      <c r="Q20" s="1146"/>
      <c r="R20" s="1146"/>
      <c r="S20" s="1149"/>
    </row>
    <row r="21" spans="1:19">
      <c r="A21" s="762" t="s">
        <v>190</v>
      </c>
      <c r="B21" s="604" t="s">
        <v>178</v>
      </c>
      <c r="C21" s="393">
        <f>C13+1</f>
        <v>437</v>
      </c>
      <c r="D21" s="393" t="s">
        <v>179</v>
      </c>
      <c r="E21" s="769" t="s">
        <v>187</v>
      </c>
      <c r="F21" s="480">
        <f>SUM(F13+4)</f>
        <v>45564</v>
      </c>
      <c r="G21" s="481">
        <f t="shared" ref="G21" si="3">F21+1</f>
        <v>45565</v>
      </c>
      <c r="H21" s="639">
        <f>F21+1</f>
        <v>45565</v>
      </c>
      <c r="I21" s="1153"/>
      <c r="J21" s="1032"/>
      <c r="K21" s="868"/>
      <c r="L21" s="871"/>
      <c r="M21" s="1147"/>
      <c r="N21" s="1147"/>
      <c r="O21" s="1147"/>
      <c r="P21" s="1147"/>
      <c r="Q21" s="1147"/>
      <c r="R21" s="1147"/>
      <c r="S21" s="1150"/>
    </row>
    <row r="22" spans="1:19">
      <c r="A22" s="556"/>
      <c r="B22" s="94"/>
      <c r="C22" s="94"/>
      <c r="D22" s="94"/>
      <c r="E22" s="557" t="s">
        <v>149</v>
      </c>
      <c r="F22" s="557"/>
      <c r="G22" s="557"/>
      <c r="H22" s="557"/>
      <c r="I22" s="542" t="s">
        <v>149</v>
      </c>
      <c r="J22" s="542" t="s">
        <v>149</v>
      </c>
      <c r="K22" s="542" t="s">
        <v>149</v>
      </c>
      <c r="L22" s="542" t="s">
        <v>149</v>
      </c>
      <c r="M22" s="542" t="s">
        <v>149</v>
      </c>
      <c r="N22" s="542" t="s">
        <v>149</v>
      </c>
      <c r="O22" s="542" t="s">
        <v>149</v>
      </c>
      <c r="P22" s="542" t="s">
        <v>149</v>
      </c>
      <c r="Q22" s="542" t="s">
        <v>149</v>
      </c>
      <c r="R22" s="542" t="s">
        <v>149</v>
      </c>
      <c r="S22" s="542" t="s">
        <v>149</v>
      </c>
    </row>
    <row r="23" spans="1:19">
      <c r="A23" s="812" t="s">
        <v>194</v>
      </c>
      <c r="B23" s="393" t="s">
        <v>168</v>
      </c>
      <c r="C23" s="393">
        <f>C15+1</f>
        <v>441</v>
      </c>
      <c r="D23" s="393" t="s">
        <v>169</v>
      </c>
      <c r="E23" s="767" t="s">
        <v>170</v>
      </c>
      <c r="F23" s="398">
        <f>F15+7</f>
        <v>45571</v>
      </c>
      <c r="G23" s="397">
        <f>F23+1</f>
        <v>45572</v>
      </c>
      <c r="H23" s="401">
        <f>F23+4</f>
        <v>45575</v>
      </c>
      <c r="I23" s="1151" t="s">
        <v>388</v>
      </c>
      <c r="J23" s="1154"/>
      <c r="K23" s="866">
        <v>441</v>
      </c>
      <c r="L23" s="869" t="s">
        <v>173</v>
      </c>
      <c r="M23" s="872">
        <f>SUM(M15+7)</f>
        <v>45580</v>
      </c>
      <c r="N23" s="872">
        <f>SUM(M23+1)</f>
        <v>45581</v>
      </c>
      <c r="O23" s="873">
        <f>SUM(N23+55)</f>
        <v>45636</v>
      </c>
      <c r="P23" s="873">
        <f>SUM(O23-3)</f>
        <v>45633</v>
      </c>
      <c r="Q23" s="873">
        <f>SUM(P23-3)</f>
        <v>45630</v>
      </c>
      <c r="R23" s="873">
        <f>SUM(Q23-4)</f>
        <v>45626</v>
      </c>
      <c r="S23" s="1148" t="s">
        <v>149</v>
      </c>
    </row>
    <row r="24" spans="1:19">
      <c r="A24" s="448" t="s">
        <v>194</v>
      </c>
      <c r="B24" s="282" t="s">
        <v>168</v>
      </c>
      <c r="C24" s="282">
        <f>C16+1</f>
        <v>441</v>
      </c>
      <c r="D24" s="282" t="s">
        <v>169</v>
      </c>
      <c r="E24" s="563" t="s">
        <v>176</v>
      </c>
      <c r="F24" s="78">
        <f>F16+7</f>
        <v>45574</v>
      </c>
      <c r="G24" s="79">
        <f t="shared" ref="G24" si="4">F24+1</f>
        <v>45575</v>
      </c>
      <c r="H24" s="80">
        <f>F24+1</f>
        <v>45575</v>
      </c>
      <c r="I24" s="1152"/>
      <c r="J24" s="1031"/>
      <c r="K24" s="867"/>
      <c r="L24" s="870"/>
      <c r="M24" s="1146"/>
      <c r="N24" s="1146"/>
      <c r="O24" s="1146"/>
      <c r="P24" s="1146"/>
      <c r="Q24" s="1146"/>
      <c r="R24" s="1146"/>
      <c r="S24" s="1149"/>
    </row>
    <row r="25" spans="1:19">
      <c r="A25" s="449" t="s">
        <v>196</v>
      </c>
      <c r="B25" s="722" t="s">
        <v>178</v>
      </c>
      <c r="C25" s="722">
        <f>C17+1</f>
        <v>438</v>
      </c>
      <c r="D25" s="722" t="s">
        <v>179</v>
      </c>
      <c r="E25" s="807" t="s">
        <v>180</v>
      </c>
      <c r="F25" s="804">
        <f>F17+7</f>
        <v>45571</v>
      </c>
      <c r="G25" s="805">
        <f>F25+1</f>
        <v>45572</v>
      </c>
      <c r="H25" s="806">
        <f>F25+4</f>
        <v>45575</v>
      </c>
      <c r="I25" s="1152"/>
      <c r="J25" s="1031"/>
      <c r="K25" s="867"/>
      <c r="L25" s="870"/>
      <c r="M25" s="1146"/>
      <c r="N25" s="1146"/>
      <c r="O25" s="1146"/>
      <c r="P25" s="1146"/>
      <c r="Q25" s="1146"/>
      <c r="R25" s="1146"/>
      <c r="S25" s="1149"/>
    </row>
    <row r="26" spans="1:19">
      <c r="A26" s="494" t="s">
        <v>197</v>
      </c>
      <c r="B26" s="393" t="s">
        <v>182</v>
      </c>
      <c r="C26" s="393">
        <f>C18+1</f>
        <v>439</v>
      </c>
      <c r="D26" s="393" t="s">
        <v>179</v>
      </c>
      <c r="E26" s="807" t="s">
        <v>180</v>
      </c>
      <c r="F26" s="334">
        <f>F18+7</f>
        <v>45572</v>
      </c>
      <c r="G26" s="335">
        <f>F26+1</f>
        <v>45573</v>
      </c>
      <c r="H26" s="336">
        <f>F26+2</f>
        <v>45574</v>
      </c>
      <c r="I26" s="1152"/>
      <c r="J26" s="1031"/>
      <c r="K26" s="867"/>
      <c r="L26" s="870"/>
      <c r="M26" s="1146"/>
      <c r="N26" s="1146"/>
      <c r="O26" s="1146"/>
      <c r="P26" s="1146"/>
      <c r="Q26" s="1146"/>
      <c r="R26" s="1146"/>
      <c r="S26" s="1149"/>
    </row>
    <row r="27" spans="1:19">
      <c r="A27" s="449" t="s">
        <v>198</v>
      </c>
      <c r="B27" s="722" t="s">
        <v>184</v>
      </c>
      <c r="C27" s="722">
        <f>C19+1</f>
        <v>441</v>
      </c>
      <c r="D27" s="722" t="s">
        <v>169</v>
      </c>
      <c r="E27" s="807" t="s">
        <v>180</v>
      </c>
      <c r="F27" s="804">
        <f>F19+7</f>
        <v>45576</v>
      </c>
      <c r="G27" s="805">
        <f>F27+1</f>
        <v>45577</v>
      </c>
      <c r="H27" s="804">
        <f>F27+2</f>
        <v>45578</v>
      </c>
      <c r="I27" s="1152"/>
      <c r="J27" s="1031"/>
      <c r="K27" s="867"/>
      <c r="L27" s="870"/>
      <c r="M27" s="1146"/>
      <c r="N27" s="1146"/>
      <c r="O27" s="1146"/>
      <c r="P27" s="1146"/>
      <c r="Q27" s="1146"/>
      <c r="R27" s="1146"/>
      <c r="S27" s="1149"/>
    </row>
    <row r="28" spans="1:19">
      <c r="A28" s="450" t="s">
        <v>199</v>
      </c>
      <c r="B28" s="440" t="s">
        <v>186</v>
      </c>
      <c r="C28" s="440">
        <f>C20+1</f>
        <v>441</v>
      </c>
      <c r="D28" s="440" t="s">
        <v>169</v>
      </c>
      <c r="E28" s="564" t="s">
        <v>187</v>
      </c>
      <c r="F28" s="96">
        <f>SUM(F20+7)</f>
        <v>45572</v>
      </c>
      <c r="G28" s="97">
        <f>F28</f>
        <v>45572</v>
      </c>
      <c r="H28" s="98">
        <f>F28+1</f>
        <v>45573</v>
      </c>
      <c r="I28" s="1152"/>
      <c r="J28" s="1031"/>
      <c r="K28" s="867"/>
      <c r="L28" s="870"/>
      <c r="M28" s="1146"/>
      <c r="N28" s="1146"/>
      <c r="O28" s="1146"/>
      <c r="P28" s="1146"/>
      <c r="Q28" s="1146"/>
      <c r="R28" s="1146"/>
      <c r="S28" s="1149"/>
    </row>
    <row r="29" spans="1:19">
      <c r="A29" s="451" t="s">
        <v>200</v>
      </c>
      <c r="B29" s="440" t="s">
        <v>184</v>
      </c>
      <c r="C29" s="440">
        <v>440</v>
      </c>
      <c r="D29" s="440" t="s">
        <v>201</v>
      </c>
      <c r="E29" s="845" t="s">
        <v>187</v>
      </c>
      <c r="F29" s="102">
        <f>SUM(F21+7)</f>
        <v>45571</v>
      </c>
      <c r="G29" s="103">
        <f t="shared" ref="G29" si="5">F29+1</f>
        <v>45572</v>
      </c>
      <c r="H29" s="281">
        <f>F29+1</f>
        <v>45572</v>
      </c>
      <c r="I29" s="1153"/>
      <c r="J29" s="1032"/>
      <c r="K29" s="868"/>
      <c r="L29" s="871"/>
      <c r="M29" s="1147"/>
      <c r="N29" s="1147"/>
      <c r="O29" s="1147"/>
      <c r="P29" s="1147"/>
      <c r="Q29" s="1147"/>
      <c r="R29" s="1147"/>
      <c r="S29" s="1150"/>
    </row>
    <row r="30" spans="1:19">
      <c r="A30" s="104"/>
      <c r="B30" s="94"/>
      <c r="C30" s="557" t="s">
        <v>149</v>
      </c>
      <c r="D30" s="557" t="s">
        <v>149</v>
      </c>
      <c r="E30" s="94"/>
      <c r="F30" s="96"/>
      <c r="G30" s="96"/>
      <c r="H30" s="96"/>
      <c r="I30" s="542"/>
      <c r="J30" s="542"/>
      <c r="K30" s="542"/>
      <c r="L30" s="542" t="s">
        <v>149</v>
      </c>
      <c r="M30" s="542" t="s">
        <v>149</v>
      </c>
      <c r="N30" s="542" t="s">
        <v>149</v>
      </c>
      <c r="O30" s="542" t="s">
        <v>149</v>
      </c>
      <c r="P30" s="542" t="s">
        <v>149</v>
      </c>
      <c r="Q30" s="542" t="s">
        <v>149</v>
      </c>
      <c r="R30" s="542" t="s">
        <v>149</v>
      </c>
      <c r="S30" s="542" t="s">
        <v>149</v>
      </c>
    </row>
    <row r="31" spans="1:19">
      <c r="A31" s="447" t="s">
        <v>202</v>
      </c>
      <c r="B31" s="282" t="s">
        <v>168</v>
      </c>
      <c r="C31" s="282">
        <f>C23+1</f>
        <v>442</v>
      </c>
      <c r="D31" s="584" t="s">
        <v>169</v>
      </c>
      <c r="E31" s="69" t="s">
        <v>170</v>
      </c>
      <c r="F31" s="70">
        <f>F23+7</f>
        <v>45578</v>
      </c>
      <c r="G31" s="71">
        <f>F31+1</f>
        <v>45579</v>
      </c>
      <c r="H31" s="72">
        <f>F31+4</f>
        <v>45582</v>
      </c>
      <c r="I31" s="1151" t="s">
        <v>189</v>
      </c>
      <c r="J31" s="1154"/>
      <c r="K31" s="866">
        <v>442</v>
      </c>
      <c r="L31" s="869" t="s">
        <v>173</v>
      </c>
      <c r="M31" s="872">
        <f>SUM(M23+7)</f>
        <v>45587</v>
      </c>
      <c r="N31" s="872">
        <f>SUM(M31+1)</f>
        <v>45588</v>
      </c>
      <c r="O31" s="873">
        <f>SUM(N31+55)</f>
        <v>45643</v>
      </c>
      <c r="P31" s="873">
        <f>SUM(O31-3)</f>
        <v>45640</v>
      </c>
      <c r="Q31" s="873">
        <f>SUM(P31-3)</f>
        <v>45637</v>
      </c>
      <c r="R31" s="873">
        <f>SUM(Q31-4)</f>
        <v>45633</v>
      </c>
      <c r="S31" s="1148" t="s">
        <v>149</v>
      </c>
    </row>
    <row r="32" spans="1:19">
      <c r="A32" s="448" t="s">
        <v>202</v>
      </c>
      <c r="B32" s="331" t="s">
        <v>168</v>
      </c>
      <c r="C32" s="331">
        <f>C24+1</f>
        <v>442</v>
      </c>
      <c r="D32" s="728" t="s">
        <v>169</v>
      </c>
      <c r="E32" s="77" t="s">
        <v>176</v>
      </c>
      <c r="F32" s="78">
        <f>F24+7</f>
        <v>45581</v>
      </c>
      <c r="G32" s="79">
        <f t="shared" ref="G32" si="6">F32+1</f>
        <v>45582</v>
      </c>
      <c r="H32" s="80">
        <f>F32+1</f>
        <v>45582</v>
      </c>
      <c r="I32" s="1152"/>
      <c r="J32" s="1031"/>
      <c r="K32" s="867"/>
      <c r="L32" s="870"/>
      <c r="M32" s="1146"/>
      <c r="N32" s="1146"/>
      <c r="O32" s="1146"/>
      <c r="P32" s="1146"/>
      <c r="Q32" s="1146"/>
      <c r="R32" s="1146"/>
      <c r="S32" s="1149"/>
    </row>
    <row r="33" spans="1:19">
      <c r="A33" s="449" t="s">
        <v>203</v>
      </c>
      <c r="B33" s="439" t="s">
        <v>178</v>
      </c>
      <c r="C33" s="439">
        <f>C25+1</f>
        <v>439</v>
      </c>
      <c r="D33" s="588" t="s">
        <v>179</v>
      </c>
      <c r="E33" s="88" t="s">
        <v>180</v>
      </c>
      <c r="F33" s="89">
        <f>F25+7</f>
        <v>45578</v>
      </c>
      <c r="G33" s="90">
        <f>F33+1</f>
        <v>45579</v>
      </c>
      <c r="H33" s="91">
        <f>F33+4</f>
        <v>45582</v>
      </c>
      <c r="I33" s="1152"/>
      <c r="J33" s="1031"/>
      <c r="K33" s="867"/>
      <c r="L33" s="870"/>
      <c r="M33" s="1146"/>
      <c r="N33" s="1146"/>
      <c r="O33" s="1146"/>
      <c r="P33" s="1146"/>
      <c r="Q33" s="1146"/>
      <c r="R33" s="1146"/>
      <c r="S33" s="1149"/>
    </row>
    <row r="34" spans="1:19">
      <c r="A34" s="494" t="s">
        <v>204</v>
      </c>
      <c r="B34" s="393" t="s">
        <v>182</v>
      </c>
      <c r="C34" s="393">
        <f>C26+1</f>
        <v>440</v>
      </c>
      <c r="D34" s="605" t="s">
        <v>179</v>
      </c>
      <c r="E34" s="88" t="s">
        <v>180</v>
      </c>
      <c r="F34" s="334">
        <f>F26+7</f>
        <v>45579</v>
      </c>
      <c r="G34" s="335">
        <f>F34+1</f>
        <v>45580</v>
      </c>
      <c r="H34" s="336">
        <f>F34+2</f>
        <v>45581</v>
      </c>
      <c r="I34" s="1152"/>
      <c r="J34" s="1031"/>
      <c r="K34" s="867"/>
      <c r="L34" s="870"/>
      <c r="M34" s="1146"/>
      <c r="N34" s="1146"/>
      <c r="O34" s="1146"/>
      <c r="P34" s="1146"/>
      <c r="Q34" s="1146"/>
      <c r="R34" s="1146"/>
      <c r="S34" s="1149"/>
    </row>
    <row r="35" spans="1:19">
      <c r="A35" s="449" t="s">
        <v>205</v>
      </c>
      <c r="B35" s="393" t="s">
        <v>184</v>
      </c>
      <c r="C35" s="393">
        <f>C27+1</f>
        <v>442</v>
      </c>
      <c r="D35" s="605" t="s">
        <v>169</v>
      </c>
      <c r="E35" s="88" t="s">
        <v>180</v>
      </c>
      <c r="F35" s="334">
        <f>F27+7</f>
        <v>45583</v>
      </c>
      <c r="G35" s="335">
        <f>F35+1</f>
        <v>45584</v>
      </c>
      <c r="H35" s="334">
        <f>F35+2</f>
        <v>45585</v>
      </c>
      <c r="I35" s="1152"/>
      <c r="J35" s="1031"/>
      <c r="K35" s="867"/>
      <c r="L35" s="870"/>
      <c r="M35" s="1146"/>
      <c r="N35" s="1146"/>
      <c r="O35" s="1146"/>
      <c r="P35" s="1146"/>
      <c r="Q35" s="1146"/>
      <c r="R35" s="1146"/>
      <c r="S35" s="1149"/>
    </row>
    <row r="36" spans="1:19">
      <c r="A36" s="857" t="s">
        <v>206</v>
      </c>
      <c r="B36" s="440" t="s">
        <v>186</v>
      </c>
      <c r="C36" s="440">
        <f>C28+1</f>
        <v>442</v>
      </c>
      <c r="D36" s="590" t="s">
        <v>169</v>
      </c>
      <c r="E36" s="95" t="s">
        <v>187</v>
      </c>
      <c r="F36" s="334">
        <f>SUM(F28+7)</f>
        <v>45579</v>
      </c>
      <c r="G36" s="335">
        <f>F36</f>
        <v>45579</v>
      </c>
      <c r="H36" s="336">
        <f>F36+1</f>
        <v>45580</v>
      </c>
      <c r="I36" s="1152"/>
      <c r="J36" s="1031"/>
      <c r="K36" s="867"/>
      <c r="L36" s="870"/>
      <c r="M36" s="1146"/>
      <c r="N36" s="1146"/>
      <c r="O36" s="1146"/>
      <c r="P36" s="1146"/>
      <c r="Q36" s="1146"/>
      <c r="R36" s="1146"/>
      <c r="S36" s="1149"/>
    </row>
    <row r="37" spans="1:19">
      <c r="A37" s="451" t="s">
        <v>198</v>
      </c>
      <c r="B37" s="440" t="s">
        <v>184</v>
      </c>
      <c r="C37" s="440">
        <f>C29+1</f>
        <v>441</v>
      </c>
      <c r="D37" s="590" t="s">
        <v>201</v>
      </c>
      <c r="E37" s="101" t="s">
        <v>187</v>
      </c>
      <c r="F37" s="102">
        <f>SUM(F29+7)</f>
        <v>45578</v>
      </c>
      <c r="G37" s="103">
        <f t="shared" ref="G37" si="7">F37+1</f>
        <v>45579</v>
      </c>
      <c r="H37" s="281">
        <f>F37+1</f>
        <v>45579</v>
      </c>
      <c r="I37" s="1153"/>
      <c r="J37" s="1032"/>
      <c r="K37" s="868"/>
      <c r="L37" s="871"/>
      <c r="M37" s="1147"/>
      <c r="N37" s="1147"/>
      <c r="O37" s="1147"/>
      <c r="P37" s="1147"/>
      <c r="Q37" s="1147"/>
      <c r="R37" s="1147"/>
      <c r="S37" s="1150"/>
    </row>
    <row r="38" spans="1:19">
      <c r="A38" s="556"/>
      <c r="B38" s="94"/>
      <c r="C38" s="94"/>
      <c r="D38" s="94"/>
      <c r="E38" s="94"/>
      <c r="F38" s="96"/>
      <c r="G38" s="96"/>
      <c r="H38" s="96"/>
      <c r="I38" s="542"/>
      <c r="J38" s="542"/>
      <c r="K38" s="542"/>
      <c r="L38" s="542"/>
      <c r="M38" s="542"/>
      <c r="N38" s="542"/>
      <c r="O38" s="542"/>
      <c r="P38" s="542"/>
      <c r="Q38" s="542"/>
      <c r="R38" s="542"/>
      <c r="S38" s="542"/>
    </row>
    <row r="39" spans="1:19">
      <c r="A39" s="447" t="s">
        <v>207</v>
      </c>
      <c r="B39" s="282" t="s">
        <v>168</v>
      </c>
      <c r="C39" s="282">
        <f>C31+1</f>
        <v>443</v>
      </c>
      <c r="D39" s="282" t="s">
        <v>169</v>
      </c>
      <c r="E39" s="69" t="s">
        <v>170</v>
      </c>
      <c r="F39" s="70">
        <f>F31+7</f>
        <v>45585</v>
      </c>
      <c r="G39" s="71">
        <f>F39+1</f>
        <v>45586</v>
      </c>
      <c r="H39" s="72">
        <f>F39+4</f>
        <v>45589</v>
      </c>
      <c r="I39" s="1046" t="s">
        <v>389</v>
      </c>
      <c r="J39" s="1155"/>
      <c r="K39" s="1158">
        <v>443</v>
      </c>
      <c r="L39" s="1159" t="s">
        <v>173</v>
      </c>
      <c r="M39" s="1162">
        <f>SUM(M31+7)</f>
        <v>45594</v>
      </c>
      <c r="N39" s="872">
        <f>SUM(M39+1)</f>
        <v>45595</v>
      </c>
      <c r="O39" s="873">
        <f>SUM(N39+55)</f>
        <v>45650</v>
      </c>
      <c r="P39" s="873">
        <f>SUM(O39-3)</f>
        <v>45647</v>
      </c>
      <c r="Q39" s="873">
        <f>SUM(P39-3)</f>
        <v>45644</v>
      </c>
      <c r="R39" s="873">
        <f>SUM(Q39-4)</f>
        <v>45640</v>
      </c>
      <c r="S39" s="1148" t="s">
        <v>149</v>
      </c>
    </row>
    <row r="40" spans="1:19">
      <c r="A40" s="448" t="s">
        <v>207</v>
      </c>
      <c r="B40" s="282" t="s">
        <v>168</v>
      </c>
      <c r="C40" s="282">
        <f>C32+1</f>
        <v>443</v>
      </c>
      <c r="D40" s="282" t="s">
        <v>169</v>
      </c>
      <c r="E40" s="77" t="s">
        <v>176</v>
      </c>
      <c r="F40" s="78">
        <f>F32+7</f>
        <v>45588</v>
      </c>
      <c r="G40" s="79">
        <f t="shared" ref="G40" si="8">F40+1</f>
        <v>45589</v>
      </c>
      <c r="H40" s="80">
        <f>F40+1</f>
        <v>45589</v>
      </c>
      <c r="I40" s="1047"/>
      <c r="J40" s="1156"/>
      <c r="K40" s="867"/>
      <c r="L40" s="1160"/>
      <c r="M40" s="870"/>
      <c r="N40" s="1146"/>
      <c r="O40" s="1146"/>
      <c r="P40" s="1146"/>
      <c r="Q40" s="1146"/>
      <c r="R40" s="1146"/>
      <c r="S40" s="1149"/>
    </row>
    <row r="41" spans="1:19">
      <c r="A41" s="846" t="s">
        <v>209</v>
      </c>
      <c r="B41" s="393" t="s">
        <v>178</v>
      </c>
      <c r="C41" s="393">
        <f>C33+1</f>
        <v>440</v>
      </c>
      <c r="D41" s="393" t="s">
        <v>179</v>
      </c>
      <c r="E41" s="88" t="s">
        <v>180</v>
      </c>
      <c r="F41" s="334">
        <f>F33+7</f>
        <v>45585</v>
      </c>
      <c r="G41" s="335">
        <f>F41+1</f>
        <v>45586</v>
      </c>
      <c r="H41" s="336">
        <f>F41+4</f>
        <v>45589</v>
      </c>
      <c r="I41" s="1047"/>
      <c r="J41" s="1156"/>
      <c r="K41" s="867"/>
      <c r="L41" s="1160"/>
      <c r="M41" s="870"/>
      <c r="N41" s="1146"/>
      <c r="O41" s="1146"/>
      <c r="P41" s="1146"/>
      <c r="Q41" s="1146"/>
      <c r="R41" s="1146"/>
      <c r="S41" s="1149"/>
    </row>
    <row r="42" spans="1:19">
      <c r="A42" s="494" t="s">
        <v>210</v>
      </c>
      <c r="B42" s="439" t="s">
        <v>182</v>
      </c>
      <c r="C42" s="439">
        <f>C34+1</f>
        <v>441</v>
      </c>
      <c r="D42" s="439" t="s">
        <v>179</v>
      </c>
      <c r="E42" s="88" t="s">
        <v>180</v>
      </c>
      <c r="F42" s="89">
        <f>F34+7</f>
        <v>45586</v>
      </c>
      <c r="G42" s="90">
        <f>F42+1</f>
        <v>45587</v>
      </c>
      <c r="H42" s="91">
        <f>F42+2</f>
        <v>45588</v>
      </c>
      <c r="I42" s="1047"/>
      <c r="J42" s="1156"/>
      <c r="K42" s="867"/>
      <c r="L42" s="1160"/>
      <c r="M42" s="870"/>
      <c r="N42" s="1146"/>
      <c r="O42" s="1146"/>
      <c r="P42" s="1146"/>
      <c r="Q42" s="1146"/>
      <c r="R42" s="1146"/>
      <c r="S42" s="1149"/>
    </row>
    <row r="43" spans="1:19">
      <c r="A43" s="449" t="s">
        <v>211</v>
      </c>
      <c r="B43" s="439" t="s">
        <v>184</v>
      </c>
      <c r="C43" s="722">
        <f>C35+1</f>
        <v>443</v>
      </c>
      <c r="D43" s="722" t="s">
        <v>169</v>
      </c>
      <c r="E43" s="803" t="s">
        <v>180</v>
      </c>
      <c r="F43" s="804">
        <f>F35+7</f>
        <v>45590</v>
      </c>
      <c r="G43" s="805">
        <f>F43+1</f>
        <v>45591</v>
      </c>
      <c r="H43" s="804">
        <f>F43+2</f>
        <v>45592</v>
      </c>
      <c r="I43" s="1047"/>
      <c r="J43" s="1156"/>
      <c r="K43" s="867"/>
      <c r="L43" s="1160"/>
      <c r="M43" s="870"/>
      <c r="N43" s="1146"/>
      <c r="O43" s="1146"/>
      <c r="P43" s="1146"/>
      <c r="Q43" s="1146"/>
      <c r="R43" s="1146"/>
      <c r="S43" s="1149"/>
    </row>
    <row r="44" spans="1:19">
      <c r="A44" s="450" t="s">
        <v>212</v>
      </c>
      <c r="B44" s="440" t="s">
        <v>186</v>
      </c>
      <c r="C44" s="440">
        <f>C36+1</f>
        <v>443</v>
      </c>
      <c r="D44" s="440" t="s">
        <v>169</v>
      </c>
      <c r="E44" s="95" t="s">
        <v>187</v>
      </c>
      <c r="F44" s="96">
        <f>SUM(F36+7)</f>
        <v>45586</v>
      </c>
      <c r="G44" s="97">
        <f>F44</f>
        <v>45586</v>
      </c>
      <c r="H44" s="98">
        <f>F44+1</f>
        <v>45587</v>
      </c>
      <c r="I44" s="1047"/>
      <c r="J44" s="1156"/>
      <c r="K44" s="867"/>
      <c r="L44" s="1160"/>
      <c r="M44" s="870"/>
      <c r="N44" s="1146"/>
      <c r="O44" s="1146"/>
      <c r="P44" s="1146"/>
      <c r="Q44" s="1146"/>
      <c r="R44" s="1146"/>
      <c r="S44" s="1149"/>
    </row>
    <row r="45" spans="1:19">
      <c r="A45" s="451" t="s">
        <v>213</v>
      </c>
      <c r="B45" s="440" t="s">
        <v>184</v>
      </c>
      <c r="C45" s="440">
        <f>C37+1</f>
        <v>442</v>
      </c>
      <c r="D45" s="440" t="s">
        <v>201</v>
      </c>
      <c r="E45" s="101" t="s">
        <v>187</v>
      </c>
      <c r="F45" s="102">
        <f>SUM(F37+7)</f>
        <v>45585</v>
      </c>
      <c r="G45" s="103">
        <f t="shared" ref="G45" si="9">F45+1</f>
        <v>45586</v>
      </c>
      <c r="H45" s="281">
        <f>F45+1</f>
        <v>45586</v>
      </c>
      <c r="I45" s="1048"/>
      <c r="J45" s="1157"/>
      <c r="K45" s="868"/>
      <c r="L45" s="1161"/>
      <c r="M45" s="871"/>
      <c r="N45" s="1147"/>
      <c r="O45" s="1147"/>
      <c r="P45" s="1147"/>
      <c r="Q45" s="1147"/>
      <c r="R45" s="1147"/>
      <c r="S45" s="1150"/>
    </row>
    <row r="46" spans="1:19">
      <c r="A46" s="104"/>
      <c r="B46" s="94"/>
      <c r="C46" s="94"/>
      <c r="D46" s="94"/>
      <c r="E46" s="557" t="s">
        <v>149</v>
      </c>
      <c r="F46" s="557"/>
      <c r="G46" s="557"/>
      <c r="H46" s="557"/>
      <c r="I46" s="542"/>
      <c r="J46" s="542"/>
      <c r="K46" s="542"/>
      <c r="L46" s="542"/>
      <c r="M46" s="542"/>
      <c r="N46" s="542"/>
      <c r="O46" s="542"/>
      <c r="P46" s="542"/>
      <c r="Q46" s="542"/>
      <c r="R46" s="542"/>
      <c r="S46" s="542"/>
    </row>
    <row r="47" spans="1:19">
      <c r="A47" s="447" t="s">
        <v>175</v>
      </c>
      <c r="B47" s="282" t="s">
        <v>168</v>
      </c>
      <c r="C47" s="282">
        <f>C39+1</f>
        <v>444</v>
      </c>
      <c r="D47" s="282" t="s">
        <v>169</v>
      </c>
      <c r="E47" s="562" t="s">
        <v>170</v>
      </c>
      <c r="F47" s="70">
        <f>F39+7</f>
        <v>45592</v>
      </c>
      <c r="G47" s="71">
        <f>F47+1</f>
        <v>45593</v>
      </c>
      <c r="H47" s="72">
        <f>F47+4</f>
        <v>45596</v>
      </c>
      <c r="I47" s="1151" t="s">
        <v>390</v>
      </c>
      <c r="J47" s="1154"/>
      <c r="K47" s="866">
        <v>444</v>
      </c>
      <c r="L47" s="869" t="s">
        <v>173</v>
      </c>
      <c r="M47" s="872">
        <f>SUM(M39+7)</f>
        <v>45601</v>
      </c>
      <c r="N47" s="872">
        <f>SUM(M47+1)</f>
        <v>45602</v>
      </c>
      <c r="O47" s="873">
        <f>SUM(N47+55)</f>
        <v>45657</v>
      </c>
      <c r="P47" s="873">
        <f>SUM(O47-3)</f>
        <v>45654</v>
      </c>
      <c r="Q47" s="873">
        <f>SUM(P47-3)</f>
        <v>45651</v>
      </c>
      <c r="R47" s="873">
        <f>SUM(Q47-4)</f>
        <v>45647</v>
      </c>
      <c r="S47" s="1148" t="s">
        <v>149</v>
      </c>
    </row>
    <row r="48" spans="1:19">
      <c r="A48" s="448" t="s">
        <v>175</v>
      </c>
      <c r="B48" s="282" t="s">
        <v>168</v>
      </c>
      <c r="C48" s="282">
        <f>C40+1</f>
        <v>444</v>
      </c>
      <c r="D48" s="282" t="s">
        <v>169</v>
      </c>
      <c r="E48" s="563" t="s">
        <v>176</v>
      </c>
      <c r="F48" s="78">
        <f>F40+7</f>
        <v>45595</v>
      </c>
      <c r="G48" s="79">
        <f t="shared" ref="G48" si="10">F48+1</f>
        <v>45596</v>
      </c>
      <c r="H48" s="80">
        <f>F48+1</f>
        <v>45596</v>
      </c>
      <c r="I48" s="1152"/>
      <c r="J48" s="1031"/>
      <c r="K48" s="867"/>
      <c r="L48" s="870"/>
      <c r="M48" s="1146"/>
      <c r="N48" s="1146"/>
      <c r="O48" s="1146"/>
      <c r="P48" s="1146"/>
      <c r="Q48" s="1146"/>
      <c r="R48" s="1146"/>
      <c r="S48" s="1149"/>
    </row>
    <row r="49" spans="1:19">
      <c r="A49" s="449" t="s">
        <v>215</v>
      </c>
      <c r="B49" s="439" t="s">
        <v>178</v>
      </c>
      <c r="C49" s="439">
        <f>C41+1</f>
        <v>441</v>
      </c>
      <c r="D49" s="439" t="s">
        <v>179</v>
      </c>
      <c r="E49" s="554" t="s">
        <v>180</v>
      </c>
      <c r="F49" s="89">
        <f>F41+7</f>
        <v>45592</v>
      </c>
      <c r="G49" s="90">
        <f>F49+1</f>
        <v>45593</v>
      </c>
      <c r="H49" s="91">
        <f>F49+4</f>
        <v>45596</v>
      </c>
      <c r="I49" s="1152"/>
      <c r="J49" s="1031"/>
      <c r="K49" s="867"/>
      <c r="L49" s="870"/>
      <c r="M49" s="1146"/>
      <c r="N49" s="1146"/>
      <c r="O49" s="1146"/>
      <c r="P49" s="1146"/>
      <c r="Q49" s="1146"/>
      <c r="R49" s="1146"/>
      <c r="S49" s="1149"/>
    </row>
    <row r="50" spans="1:19">
      <c r="A50" s="494" t="s">
        <v>216</v>
      </c>
      <c r="B50" s="439" t="s">
        <v>182</v>
      </c>
      <c r="C50" s="439">
        <f>C42+1</f>
        <v>442</v>
      </c>
      <c r="D50" s="439" t="s">
        <v>179</v>
      </c>
      <c r="E50" s="554" t="s">
        <v>180</v>
      </c>
      <c r="F50" s="89">
        <f>F42+7</f>
        <v>45593</v>
      </c>
      <c r="G50" s="90">
        <f>F50+1</f>
        <v>45594</v>
      </c>
      <c r="H50" s="91">
        <f>F50+2</f>
        <v>45595</v>
      </c>
      <c r="I50" s="1152"/>
      <c r="J50" s="1031"/>
      <c r="K50" s="867"/>
      <c r="L50" s="870"/>
      <c r="M50" s="1146"/>
      <c r="N50" s="1146"/>
      <c r="O50" s="1146"/>
      <c r="P50" s="1146"/>
      <c r="Q50" s="1146"/>
      <c r="R50" s="1146"/>
      <c r="S50" s="1149"/>
    </row>
    <row r="51" spans="1:19">
      <c r="A51" s="449" t="s">
        <v>217</v>
      </c>
      <c r="B51" s="439" t="s">
        <v>184</v>
      </c>
      <c r="C51" s="439">
        <f>C43+1</f>
        <v>444</v>
      </c>
      <c r="D51" s="439" t="s">
        <v>169</v>
      </c>
      <c r="E51" s="554" t="s">
        <v>180</v>
      </c>
      <c r="F51" s="89">
        <f>F43+7</f>
        <v>45597</v>
      </c>
      <c r="G51" s="90">
        <f>F51+1</f>
        <v>45598</v>
      </c>
      <c r="H51" s="89">
        <f>F51+2</f>
        <v>45599</v>
      </c>
      <c r="I51" s="1152"/>
      <c r="J51" s="1031"/>
      <c r="K51" s="867"/>
      <c r="L51" s="870"/>
      <c r="M51" s="1146"/>
      <c r="N51" s="1146"/>
      <c r="O51" s="1146"/>
      <c r="P51" s="1146"/>
      <c r="Q51" s="1146"/>
      <c r="R51" s="1146"/>
      <c r="S51" s="1149"/>
    </row>
    <row r="52" spans="1:19">
      <c r="A52" s="450" t="s">
        <v>218</v>
      </c>
      <c r="B52" s="393" t="s">
        <v>186</v>
      </c>
      <c r="C52" s="393">
        <f>C44+1</f>
        <v>444</v>
      </c>
      <c r="D52" s="393" t="s">
        <v>169</v>
      </c>
      <c r="E52" s="564" t="s">
        <v>187</v>
      </c>
      <c r="F52" s="334">
        <f>SUM(F44+7)</f>
        <v>45593</v>
      </c>
      <c r="G52" s="335">
        <f>F52</f>
        <v>45593</v>
      </c>
      <c r="H52" s="336">
        <f>F52+1</f>
        <v>45594</v>
      </c>
      <c r="I52" s="1152"/>
      <c r="J52" s="1031"/>
      <c r="K52" s="867"/>
      <c r="L52" s="870"/>
      <c r="M52" s="1146"/>
      <c r="N52" s="1146"/>
      <c r="O52" s="1146"/>
      <c r="P52" s="1146"/>
      <c r="Q52" s="1146"/>
      <c r="R52" s="1146"/>
      <c r="S52" s="1149"/>
    </row>
    <row r="53" spans="1:19">
      <c r="A53" s="451" t="s">
        <v>219</v>
      </c>
      <c r="B53" s="440" t="s">
        <v>184</v>
      </c>
      <c r="C53" s="440">
        <f>C45+1</f>
        <v>443</v>
      </c>
      <c r="D53" s="440" t="s">
        <v>201</v>
      </c>
      <c r="E53" s="565" t="s">
        <v>187</v>
      </c>
      <c r="F53" s="102">
        <f>SUM(F45+7)</f>
        <v>45592</v>
      </c>
      <c r="G53" s="103">
        <f t="shared" ref="G53" si="11">F53+1</f>
        <v>45593</v>
      </c>
      <c r="H53" s="281">
        <f>F53+1</f>
        <v>45593</v>
      </c>
      <c r="I53" s="1153"/>
      <c r="J53" s="1032"/>
      <c r="K53" s="868"/>
      <c r="L53" s="871"/>
      <c r="M53" s="1147"/>
      <c r="N53" s="1147"/>
      <c r="O53" s="1147"/>
      <c r="P53" s="1147"/>
      <c r="Q53" s="1147"/>
      <c r="R53" s="1147"/>
      <c r="S53" s="1150"/>
    </row>
    <row r="54" spans="1:19">
      <c r="A54" s="556"/>
      <c r="B54" s="94"/>
      <c r="C54" s="94"/>
      <c r="D54" s="94"/>
      <c r="E54" s="94"/>
      <c r="F54" s="96"/>
      <c r="G54" s="96"/>
      <c r="H54" s="96"/>
      <c r="I54" s="542"/>
      <c r="J54" s="542"/>
      <c r="K54" s="542"/>
      <c r="L54" s="542"/>
      <c r="M54" s="542"/>
      <c r="N54" s="542"/>
      <c r="O54" s="542"/>
      <c r="P54" s="542"/>
      <c r="Q54" s="542"/>
      <c r="R54" s="542"/>
      <c r="S54" s="542"/>
    </row>
    <row r="55" spans="1:19">
      <c r="A55" s="447" t="s">
        <v>188</v>
      </c>
      <c r="B55" s="282" t="s">
        <v>168</v>
      </c>
      <c r="C55" s="282">
        <f>C47+1</f>
        <v>445</v>
      </c>
      <c r="D55" s="282" t="s">
        <v>169</v>
      </c>
      <c r="E55" s="69" t="s">
        <v>170</v>
      </c>
      <c r="F55" s="70">
        <f>F47+7</f>
        <v>45599</v>
      </c>
      <c r="G55" s="71">
        <f>F55+1</f>
        <v>45600</v>
      </c>
      <c r="H55" s="72">
        <f>F55+4</f>
        <v>45603</v>
      </c>
      <c r="I55" s="1046" t="s">
        <v>391</v>
      </c>
      <c r="J55" s="878"/>
      <c r="K55" s="866">
        <v>445</v>
      </c>
      <c r="L55" s="869" t="s">
        <v>173</v>
      </c>
      <c r="M55" s="872">
        <f>SUM(M47+7)</f>
        <v>45608</v>
      </c>
      <c r="N55" s="872">
        <f>SUM(M55+1)</f>
        <v>45609</v>
      </c>
      <c r="O55" s="873">
        <f>SUM(N55+55)</f>
        <v>45664</v>
      </c>
      <c r="P55" s="873">
        <f>SUM(O55-3)</f>
        <v>45661</v>
      </c>
      <c r="Q55" s="873">
        <f>SUM(P55-3)</f>
        <v>45658</v>
      </c>
      <c r="R55" s="873">
        <f>SUM(Q55-4)</f>
        <v>45654</v>
      </c>
      <c r="S55" s="1148" t="s">
        <v>149</v>
      </c>
    </row>
    <row r="56" spans="1:19">
      <c r="A56" s="448" t="s">
        <v>188</v>
      </c>
      <c r="B56" s="282" t="s">
        <v>168</v>
      </c>
      <c r="C56" s="282">
        <f>C48+1</f>
        <v>445</v>
      </c>
      <c r="D56" s="282" t="s">
        <v>169</v>
      </c>
      <c r="E56" s="77" t="s">
        <v>176</v>
      </c>
      <c r="F56" s="78">
        <f>F48+7</f>
        <v>45602</v>
      </c>
      <c r="G56" s="79">
        <f t="shared" ref="G56" si="12">F56+1</f>
        <v>45603</v>
      </c>
      <c r="H56" s="80">
        <f>F56+1</f>
        <v>45603</v>
      </c>
      <c r="I56" s="1047"/>
      <c r="J56" s="879"/>
      <c r="K56" s="867"/>
      <c r="L56" s="870"/>
      <c r="M56" s="1146"/>
      <c r="N56" s="1146"/>
      <c r="O56" s="1146"/>
      <c r="P56" s="1146"/>
      <c r="Q56" s="1146"/>
      <c r="R56" s="1146"/>
      <c r="S56" s="1149"/>
    </row>
    <row r="57" spans="1:19">
      <c r="A57" s="449" t="s">
        <v>221</v>
      </c>
      <c r="B57" s="439" t="s">
        <v>178</v>
      </c>
      <c r="C57" s="439">
        <f>C49+1</f>
        <v>442</v>
      </c>
      <c r="D57" s="439" t="s">
        <v>179</v>
      </c>
      <c r="E57" s="88" t="s">
        <v>180</v>
      </c>
      <c r="F57" s="89">
        <f>F49+7</f>
        <v>45599</v>
      </c>
      <c r="G57" s="90">
        <f>F57+1</f>
        <v>45600</v>
      </c>
      <c r="H57" s="91">
        <f>F57+4</f>
        <v>45603</v>
      </c>
      <c r="I57" s="1047"/>
      <c r="J57" s="879"/>
      <c r="K57" s="867"/>
      <c r="L57" s="870"/>
      <c r="M57" s="1146"/>
      <c r="N57" s="1146"/>
      <c r="O57" s="1146"/>
      <c r="P57" s="1146"/>
      <c r="Q57" s="1146"/>
      <c r="R57" s="1146"/>
      <c r="S57" s="1149"/>
    </row>
    <row r="58" spans="1:19">
      <c r="A58" s="494" t="s">
        <v>222</v>
      </c>
      <c r="B58" s="439" t="s">
        <v>182</v>
      </c>
      <c r="C58" s="439">
        <f>C50+1</f>
        <v>443</v>
      </c>
      <c r="D58" s="439" t="s">
        <v>179</v>
      </c>
      <c r="E58" s="88" t="s">
        <v>180</v>
      </c>
      <c r="F58" s="89">
        <f>F50+7</f>
        <v>45600</v>
      </c>
      <c r="G58" s="90">
        <f>F58+1</f>
        <v>45601</v>
      </c>
      <c r="H58" s="91">
        <f>F58+2</f>
        <v>45602</v>
      </c>
      <c r="I58" s="1047"/>
      <c r="J58" s="879"/>
      <c r="K58" s="867"/>
      <c r="L58" s="870"/>
      <c r="M58" s="1146"/>
      <c r="N58" s="1146"/>
      <c r="O58" s="1146"/>
      <c r="P58" s="1146"/>
      <c r="Q58" s="1146"/>
      <c r="R58" s="1146"/>
      <c r="S58" s="1149"/>
    </row>
    <row r="59" spans="1:19">
      <c r="A59" s="449" t="s">
        <v>223</v>
      </c>
      <c r="B59" s="439" t="s">
        <v>184</v>
      </c>
      <c r="C59" s="439">
        <f>C51+1</f>
        <v>445</v>
      </c>
      <c r="D59" s="439" t="s">
        <v>169</v>
      </c>
      <c r="E59" s="88" t="s">
        <v>180</v>
      </c>
      <c r="F59" s="89">
        <f>F51+7</f>
        <v>45604</v>
      </c>
      <c r="G59" s="90">
        <f>F59+1</f>
        <v>45605</v>
      </c>
      <c r="H59" s="89">
        <f>F59+2</f>
        <v>45606</v>
      </c>
      <c r="I59" s="1047"/>
      <c r="J59" s="879"/>
      <c r="K59" s="867"/>
      <c r="L59" s="870"/>
      <c r="M59" s="1146"/>
      <c r="N59" s="1146"/>
      <c r="O59" s="1146"/>
      <c r="P59" s="1146"/>
      <c r="Q59" s="1146"/>
      <c r="R59" s="1146"/>
      <c r="S59" s="1149"/>
    </row>
    <row r="60" spans="1:19">
      <c r="A60" s="450" t="s">
        <v>185</v>
      </c>
      <c r="B60" s="440" t="s">
        <v>186</v>
      </c>
      <c r="C60" s="440">
        <f>C52+1</f>
        <v>445</v>
      </c>
      <c r="D60" s="440" t="s">
        <v>169</v>
      </c>
      <c r="E60" s="95" t="s">
        <v>187</v>
      </c>
      <c r="F60" s="96">
        <f>SUM(F52+7)</f>
        <v>45600</v>
      </c>
      <c r="G60" s="97">
        <f>F60</f>
        <v>45600</v>
      </c>
      <c r="H60" s="98">
        <f>F60+1</f>
        <v>45601</v>
      </c>
      <c r="I60" s="1047"/>
      <c r="J60" s="879"/>
      <c r="K60" s="867"/>
      <c r="L60" s="870"/>
      <c r="M60" s="1146"/>
      <c r="N60" s="1146"/>
      <c r="O60" s="1146"/>
      <c r="P60" s="1146"/>
      <c r="Q60" s="1146"/>
      <c r="R60" s="1146"/>
      <c r="S60" s="1149"/>
    </row>
    <row r="61" spans="1:19">
      <c r="A61" s="451" t="s">
        <v>224</v>
      </c>
      <c r="B61" s="440" t="s">
        <v>184</v>
      </c>
      <c r="C61" s="440">
        <f>C53+1</f>
        <v>444</v>
      </c>
      <c r="D61" s="440" t="s">
        <v>201</v>
      </c>
      <c r="E61" s="101" t="s">
        <v>187</v>
      </c>
      <c r="F61" s="102">
        <f>SUM(F53+7)</f>
        <v>45599</v>
      </c>
      <c r="G61" s="103">
        <f t="shared" ref="G61" si="13">F61+1</f>
        <v>45600</v>
      </c>
      <c r="H61" s="281">
        <f>F61+1</f>
        <v>45600</v>
      </c>
      <c r="I61" s="1048"/>
      <c r="J61" s="880"/>
      <c r="K61" s="868"/>
      <c r="L61" s="871"/>
      <c r="M61" s="1147"/>
      <c r="N61" s="1147"/>
      <c r="O61" s="1147"/>
      <c r="P61" s="1147"/>
      <c r="Q61" s="1147"/>
      <c r="R61" s="1147"/>
      <c r="S61" s="1150"/>
    </row>
    <row r="62" spans="1:19">
      <c r="A62" s="104"/>
      <c r="B62" s="94"/>
      <c r="C62" s="94"/>
      <c r="D62" s="94"/>
      <c r="E62" s="94"/>
      <c r="F62" s="96"/>
      <c r="G62" s="96"/>
      <c r="H62" s="96"/>
      <c r="I62" s="542"/>
      <c r="J62" s="542"/>
      <c r="K62" s="542"/>
      <c r="L62" s="542"/>
      <c r="M62" s="542"/>
      <c r="N62" s="542"/>
      <c r="O62" s="542"/>
      <c r="P62" s="542"/>
      <c r="Q62" s="542"/>
      <c r="R62" s="542"/>
      <c r="S62" s="542"/>
    </row>
    <row r="63" spans="1:19">
      <c r="A63" s="811" t="s">
        <v>194</v>
      </c>
      <c r="B63" s="282" t="s">
        <v>168</v>
      </c>
      <c r="C63" s="282">
        <f>C55+1</f>
        <v>446</v>
      </c>
      <c r="D63" s="282" t="s">
        <v>169</v>
      </c>
      <c r="E63" s="69" t="s">
        <v>170</v>
      </c>
      <c r="F63" s="70">
        <f>F55+7</f>
        <v>45606</v>
      </c>
      <c r="G63" s="71">
        <f>F63+1</f>
        <v>45607</v>
      </c>
      <c r="H63" s="72">
        <f>F63+4</f>
        <v>45610</v>
      </c>
      <c r="I63" s="1046" t="s">
        <v>189</v>
      </c>
      <c r="J63" s="878"/>
      <c r="K63" s="866">
        <v>446</v>
      </c>
      <c r="L63" s="869" t="s">
        <v>173</v>
      </c>
      <c r="M63" s="872">
        <f>SUM(M55+7)</f>
        <v>45615</v>
      </c>
      <c r="N63" s="872">
        <f>SUM(M63+1)</f>
        <v>45616</v>
      </c>
      <c r="O63" s="873">
        <f>SUM(N63+55)</f>
        <v>45671</v>
      </c>
      <c r="P63" s="873">
        <f>SUM(O63-3)</f>
        <v>45668</v>
      </c>
      <c r="Q63" s="873">
        <f>SUM(P63-3)</f>
        <v>45665</v>
      </c>
      <c r="R63" s="873">
        <f>SUM(Q63-4)</f>
        <v>45661</v>
      </c>
      <c r="S63" s="1148" t="s">
        <v>149</v>
      </c>
    </row>
    <row r="64" spans="1:19">
      <c r="A64" s="448" t="s">
        <v>194</v>
      </c>
      <c r="B64" s="282" t="s">
        <v>168</v>
      </c>
      <c r="C64" s="282">
        <f>C56+1</f>
        <v>446</v>
      </c>
      <c r="D64" s="282" t="s">
        <v>169</v>
      </c>
      <c r="E64" s="77" t="s">
        <v>176</v>
      </c>
      <c r="F64" s="78">
        <f>F56+7</f>
        <v>45609</v>
      </c>
      <c r="G64" s="79">
        <f t="shared" ref="G64" si="14">F64+1</f>
        <v>45610</v>
      </c>
      <c r="H64" s="80">
        <f>F64+1</f>
        <v>45610</v>
      </c>
      <c r="I64" s="1047"/>
      <c r="J64" s="879"/>
      <c r="K64" s="867"/>
      <c r="L64" s="870"/>
      <c r="M64" s="1146"/>
      <c r="N64" s="1146"/>
      <c r="O64" s="1146"/>
      <c r="P64" s="1146"/>
      <c r="Q64" s="1146"/>
      <c r="R64" s="1146"/>
      <c r="S64" s="1149"/>
    </row>
    <row r="65" spans="1:19">
      <c r="A65" s="449" t="s">
        <v>190</v>
      </c>
      <c r="B65" s="439" t="s">
        <v>178</v>
      </c>
      <c r="C65" s="439">
        <f>C57+1</f>
        <v>443</v>
      </c>
      <c r="D65" s="439" t="s">
        <v>179</v>
      </c>
      <c r="E65" s="88" t="s">
        <v>180</v>
      </c>
      <c r="F65" s="89">
        <f>F57+7</f>
        <v>45606</v>
      </c>
      <c r="G65" s="90">
        <f>F65+1</f>
        <v>45607</v>
      </c>
      <c r="H65" s="91">
        <f>F65+4</f>
        <v>45610</v>
      </c>
      <c r="I65" s="1047"/>
      <c r="J65" s="879"/>
      <c r="K65" s="867"/>
      <c r="L65" s="870"/>
      <c r="M65" s="1146"/>
      <c r="N65" s="1146"/>
      <c r="O65" s="1146"/>
      <c r="P65" s="1146"/>
      <c r="Q65" s="1146"/>
      <c r="R65" s="1146"/>
      <c r="S65" s="1149"/>
    </row>
    <row r="66" spans="1:19">
      <c r="A66" s="494" t="s">
        <v>226</v>
      </c>
      <c r="B66" s="439" t="s">
        <v>182</v>
      </c>
      <c r="C66" s="439">
        <f>C58+1</f>
        <v>444</v>
      </c>
      <c r="D66" s="439" t="s">
        <v>179</v>
      </c>
      <c r="E66" s="88" t="s">
        <v>180</v>
      </c>
      <c r="F66" s="89">
        <f>F58+7</f>
        <v>45607</v>
      </c>
      <c r="G66" s="90">
        <f>F66+1</f>
        <v>45608</v>
      </c>
      <c r="H66" s="91">
        <f>F66+2</f>
        <v>45609</v>
      </c>
      <c r="I66" s="1047"/>
      <c r="J66" s="879"/>
      <c r="K66" s="867"/>
      <c r="L66" s="870"/>
      <c r="M66" s="1146"/>
      <c r="N66" s="1146"/>
      <c r="O66" s="1146"/>
      <c r="P66" s="1146"/>
      <c r="Q66" s="1146"/>
      <c r="R66" s="1146"/>
      <c r="S66" s="1149"/>
    </row>
    <row r="67" spans="1:19">
      <c r="A67" s="449" t="s">
        <v>198</v>
      </c>
      <c r="B67" s="439" t="s">
        <v>184</v>
      </c>
      <c r="C67" s="439">
        <f>C59+1</f>
        <v>446</v>
      </c>
      <c r="D67" s="439" t="s">
        <v>169</v>
      </c>
      <c r="E67" s="88" t="s">
        <v>180</v>
      </c>
      <c r="F67" s="89">
        <f>F59+3</f>
        <v>45607</v>
      </c>
      <c r="G67" s="90">
        <f>F67+1</f>
        <v>45608</v>
      </c>
      <c r="H67" s="89">
        <f>F67+2</f>
        <v>45609</v>
      </c>
      <c r="I67" s="1047"/>
      <c r="J67" s="879"/>
      <c r="K67" s="867"/>
      <c r="L67" s="870"/>
      <c r="M67" s="1146"/>
      <c r="N67" s="1146"/>
      <c r="O67" s="1146"/>
      <c r="P67" s="1146"/>
      <c r="Q67" s="1146"/>
      <c r="R67" s="1146"/>
      <c r="S67" s="1149"/>
    </row>
    <row r="68" spans="1:19">
      <c r="A68" s="450" t="s">
        <v>193</v>
      </c>
      <c r="B68" s="440" t="s">
        <v>186</v>
      </c>
      <c r="C68" s="440">
        <f>C60+1</f>
        <v>446</v>
      </c>
      <c r="D68" s="440" t="s">
        <v>169</v>
      </c>
      <c r="E68" s="95" t="s">
        <v>187</v>
      </c>
      <c r="F68" s="96">
        <f>SUM(F60+7)</f>
        <v>45607</v>
      </c>
      <c r="G68" s="97">
        <f>F68</f>
        <v>45607</v>
      </c>
      <c r="H68" s="98">
        <f>F68+1</f>
        <v>45608</v>
      </c>
      <c r="I68" s="1047"/>
      <c r="J68" s="879"/>
      <c r="K68" s="867"/>
      <c r="L68" s="870"/>
      <c r="M68" s="1146"/>
      <c r="N68" s="1146"/>
      <c r="O68" s="1146"/>
      <c r="P68" s="1146"/>
      <c r="Q68" s="1146"/>
      <c r="R68" s="1146"/>
      <c r="S68" s="1149"/>
    </row>
    <row r="69" spans="1:19">
      <c r="A69" s="451" t="s">
        <v>217</v>
      </c>
      <c r="B69" s="440" t="s">
        <v>184</v>
      </c>
      <c r="C69" s="440">
        <f>C61+1</f>
        <v>445</v>
      </c>
      <c r="D69" s="440" t="s">
        <v>201</v>
      </c>
      <c r="E69" s="101" t="s">
        <v>187</v>
      </c>
      <c r="F69" s="102">
        <f>SUM(F61+7)</f>
        <v>45606</v>
      </c>
      <c r="G69" s="103">
        <f t="shared" ref="G69" si="15">F69+1</f>
        <v>45607</v>
      </c>
      <c r="H69" s="281">
        <f>F69+1</f>
        <v>45607</v>
      </c>
      <c r="I69" s="1048"/>
      <c r="J69" s="880"/>
      <c r="K69" s="868"/>
      <c r="L69" s="871"/>
      <c r="M69" s="1147"/>
      <c r="N69" s="1147"/>
      <c r="O69" s="1147"/>
      <c r="P69" s="1147"/>
      <c r="Q69" s="1147"/>
      <c r="R69" s="1147"/>
      <c r="S69" s="1150"/>
    </row>
    <row r="70" spans="1:19">
      <c r="A70" s="858"/>
      <c r="B70" s="94"/>
      <c r="C70" s="94"/>
      <c r="D70" s="94"/>
      <c r="E70" s="94"/>
      <c r="F70" s="96"/>
      <c r="G70" s="96"/>
      <c r="H70" s="96"/>
      <c r="I70" s="542"/>
      <c r="J70" s="542"/>
      <c r="K70" s="542"/>
      <c r="L70" s="542"/>
      <c r="M70" s="542"/>
      <c r="N70" s="542"/>
      <c r="O70" s="542"/>
      <c r="P70" s="542"/>
      <c r="Q70" s="542"/>
      <c r="R70" s="542"/>
      <c r="S70" s="542"/>
    </row>
    <row r="71" spans="1:19">
      <c r="A71" s="447" t="s">
        <v>202</v>
      </c>
      <c r="B71" s="282" t="s">
        <v>168</v>
      </c>
      <c r="C71" s="282">
        <f>C63+1</f>
        <v>447</v>
      </c>
      <c r="D71" s="282" t="s">
        <v>169</v>
      </c>
      <c r="E71" s="69" t="s">
        <v>170</v>
      </c>
      <c r="F71" s="70">
        <f>F63+7</f>
        <v>45613</v>
      </c>
      <c r="G71" s="71">
        <f>F71+1</f>
        <v>45614</v>
      </c>
      <c r="H71" s="72">
        <f>F71+4</f>
        <v>45617</v>
      </c>
      <c r="I71" s="1046" t="s">
        <v>392</v>
      </c>
      <c r="J71" s="878"/>
      <c r="K71" s="866">
        <v>447</v>
      </c>
      <c r="L71" s="869" t="s">
        <v>173</v>
      </c>
      <c r="M71" s="872">
        <f>SUM(M63+7)</f>
        <v>45622</v>
      </c>
      <c r="N71" s="872">
        <f>SUM(M71+1)</f>
        <v>45623</v>
      </c>
      <c r="O71" s="873">
        <f>SUM(N71+55)</f>
        <v>45678</v>
      </c>
      <c r="P71" s="873">
        <f>SUM(O71-3)</f>
        <v>45675</v>
      </c>
      <c r="Q71" s="873">
        <f>SUM(P71-3)</f>
        <v>45672</v>
      </c>
      <c r="R71" s="873">
        <f>SUM(Q71-4)</f>
        <v>45668</v>
      </c>
      <c r="S71" s="1148" t="s">
        <v>149</v>
      </c>
    </row>
    <row r="72" spans="1:19">
      <c r="A72" s="448" t="s">
        <v>202</v>
      </c>
      <c r="B72" s="282" t="s">
        <v>168</v>
      </c>
      <c r="C72" s="282">
        <f>C64+1</f>
        <v>447</v>
      </c>
      <c r="D72" s="282" t="s">
        <v>169</v>
      </c>
      <c r="E72" s="77" t="s">
        <v>176</v>
      </c>
      <c r="F72" s="78">
        <f>F64+7</f>
        <v>45616</v>
      </c>
      <c r="G72" s="79">
        <f t="shared" ref="G72" si="16">F72+1</f>
        <v>45617</v>
      </c>
      <c r="H72" s="80">
        <f>F72+1</f>
        <v>45617</v>
      </c>
      <c r="I72" s="1047"/>
      <c r="J72" s="879"/>
      <c r="K72" s="867"/>
      <c r="L72" s="870"/>
      <c r="M72" s="1146"/>
      <c r="N72" s="1146"/>
      <c r="O72" s="1146"/>
      <c r="P72" s="1146"/>
      <c r="Q72" s="1146"/>
      <c r="R72" s="1146"/>
      <c r="S72" s="1149"/>
    </row>
    <row r="73" spans="1:19">
      <c r="A73" s="449" t="s">
        <v>228</v>
      </c>
      <c r="B73" s="439" t="s">
        <v>178</v>
      </c>
      <c r="C73" s="439">
        <f>C65+1</f>
        <v>444</v>
      </c>
      <c r="D73" s="439" t="s">
        <v>179</v>
      </c>
      <c r="E73" s="88" t="s">
        <v>180</v>
      </c>
      <c r="F73" s="89">
        <f>F65+7</f>
        <v>45613</v>
      </c>
      <c r="G73" s="90">
        <f>F73+1</f>
        <v>45614</v>
      </c>
      <c r="H73" s="91">
        <f>F73+4</f>
        <v>45617</v>
      </c>
      <c r="I73" s="1047"/>
      <c r="J73" s="879"/>
      <c r="K73" s="867"/>
      <c r="L73" s="870"/>
      <c r="M73" s="1146"/>
      <c r="N73" s="1146"/>
      <c r="O73" s="1146"/>
      <c r="P73" s="1146"/>
      <c r="Q73" s="1146"/>
      <c r="R73" s="1146"/>
      <c r="S73" s="1149"/>
    </row>
    <row r="74" spans="1:19">
      <c r="A74" s="494" t="s">
        <v>229</v>
      </c>
      <c r="B74" s="439" t="s">
        <v>182</v>
      </c>
      <c r="C74" s="439">
        <f>C66+1</f>
        <v>445</v>
      </c>
      <c r="D74" s="439" t="s">
        <v>179</v>
      </c>
      <c r="E74" s="88" t="s">
        <v>180</v>
      </c>
      <c r="F74" s="89">
        <f>F66+7</f>
        <v>45614</v>
      </c>
      <c r="G74" s="90">
        <f>F74+1</f>
        <v>45615</v>
      </c>
      <c r="H74" s="91">
        <f>F74+2</f>
        <v>45616</v>
      </c>
      <c r="I74" s="1047"/>
      <c r="J74" s="879"/>
      <c r="K74" s="867"/>
      <c r="L74" s="870"/>
      <c r="M74" s="1146"/>
      <c r="N74" s="1146"/>
      <c r="O74" s="1146"/>
      <c r="P74" s="1146"/>
      <c r="Q74" s="1146"/>
      <c r="R74" s="1146"/>
      <c r="S74" s="1149"/>
    </row>
    <row r="75" spans="1:19">
      <c r="A75" s="449" t="s">
        <v>213</v>
      </c>
      <c r="B75" s="439" t="s">
        <v>184</v>
      </c>
      <c r="C75" s="439">
        <f>C67+1</f>
        <v>447</v>
      </c>
      <c r="D75" s="439" t="s">
        <v>169</v>
      </c>
      <c r="E75" s="88" t="s">
        <v>180</v>
      </c>
      <c r="F75" s="89">
        <f>F67+3</f>
        <v>45610</v>
      </c>
      <c r="G75" s="90">
        <f>F75+1</f>
        <v>45611</v>
      </c>
      <c r="H75" s="89">
        <f>F75+2</f>
        <v>45612</v>
      </c>
      <c r="I75" s="1047"/>
      <c r="J75" s="879"/>
      <c r="K75" s="867"/>
      <c r="L75" s="870"/>
      <c r="M75" s="1146"/>
      <c r="N75" s="1146"/>
      <c r="O75" s="1146"/>
      <c r="P75" s="1146"/>
      <c r="Q75" s="1146"/>
      <c r="R75" s="1146"/>
      <c r="S75" s="1149"/>
    </row>
    <row r="76" spans="1:19">
      <c r="A76" s="450" t="s">
        <v>199</v>
      </c>
      <c r="B76" s="440" t="s">
        <v>186</v>
      </c>
      <c r="C76" s="440">
        <f>C68+1</f>
        <v>447</v>
      </c>
      <c r="D76" s="440" t="s">
        <v>169</v>
      </c>
      <c r="E76" s="95" t="s">
        <v>187</v>
      </c>
      <c r="F76" s="96">
        <f>SUM(F68+7)</f>
        <v>45614</v>
      </c>
      <c r="G76" s="97">
        <f>F76</f>
        <v>45614</v>
      </c>
      <c r="H76" s="98">
        <f>F76+1</f>
        <v>45615</v>
      </c>
      <c r="I76" s="1047"/>
      <c r="J76" s="879"/>
      <c r="K76" s="867"/>
      <c r="L76" s="870"/>
      <c r="M76" s="1146"/>
      <c r="N76" s="1146"/>
      <c r="O76" s="1146"/>
      <c r="P76" s="1146"/>
      <c r="Q76" s="1146"/>
      <c r="R76" s="1146"/>
      <c r="S76" s="1149"/>
    </row>
    <row r="77" spans="1:19">
      <c r="A77" s="451" t="s">
        <v>230</v>
      </c>
      <c r="B77" s="440" t="s">
        <v>184</v>
      </c>
      <c r="C77" s="440">
        <f>C69+1</f>
        <v>446</v>
      </c>
      <c r="D77" s="440" t="s">
        <v>201</v>
      </c>
      <c r="E77" s="101" t="s">
        <v>187</v>
      </c>
      <c r="F77" s="102">
        <f>SUM(F69+7)</f>
        <v>45613</v>
      </c>
      <c r="G77" s="103">
        <f t="shared" ref="G77" si="17">F77+1</f>
        <v>45614</v>
      </c>
      <c r="H77" s="281">
        <f>F77+1</f>
        <v>45614</v>
      </c>
      <c r="I77" s="1048"/>
      <c r="J77" s="880"/>
      <c r="K77" s="868"/>
      <c r="L77" s="871"/>
      <c r="M77" s="1147"/>
      <c r="N77" s="1147"/>
      <c r="O77" s="1147"/>
      <c r="P77" s="1147"/>
      <c r="Q77" s="1147"/>
      <c r="R77" s="1147"/>
      <c r="S77" s="1150"/>
    </row>
    <row r="78" spans="1:19">
      <c r="A78" s="104"/>
      <c r="B78" s="94"/>
      <c r="C78" s="94"/>
      <c r="D78" s="94"/>
      <c r="E78" s="94"/>
      <c r="F78" s="96"/>
      <c r="G78" s="96"/>
      <c r="H78" s="96"/>
      <c r="I78" s="542"/>
      <c r="J78" s="542"/>
      <c r="K78" s="542"/>
      <c r="L78" s="542"/>
      <c r="M78" s="542"/>
      <c r="N78" s="542"/>
      <c r="O78" s="542"/>
      <c r="P78" s="542"/>
      <c r="Q78" s="542"/>
      <c r="R78" s="542"/>
      <c r="S78" s="542"/>
    </row>
    <row r="79" spans="1:19">
      <c r="A79" s="447" t="s">
        <v>207</v>
      </c>
      <c r="B79" s="282" t="s">
        <v>168</v>
      </c>
      <c r="C79" s="282">
        <f>C71+1</f>
        <v>448</v>
      </c>
      <c r="D79" s="282" t="s">
        <v>169</v>
      </c>
      <c r="E79" s="69" t="s">
        <v>170</v>
      </c>
      <c r="F79" s="70">
        <f>F71+7</f>
        <v>45620</v>
      </c>
      <c r="G79" s="71">
        <f>F79+1</f>
        <v>45621</v>
      </c>
      <c r="H79" s="72">
        <f>F79+4</f>
        <v>45624</v>
      </c>
      <c r="I79" s="1046" t="s">
        <v>393</v>
      </c>
      <c r="J79" s="878"/>
      <c r="K79" s="866">
        <v>448</v>
      </c>
      <c r="L79" s="869" t="s">
        <v>173</v>
      </c>
      <c r="M79" s="872">
        <f>SUM(M71+7)</f>
        <v>45629</v>
      </c>
      <c r="N79" s="872">
        <f>SUM(M79+1)</f>
        <v>45630</v>
      </c>
      <c r="O79" s="873">
        <f>SUM(N79+55)</f>
        <v>45685</v>
      </c>
      <c r="P79" s="873">
        <f>SUM(O79-3)</f>
        <v>45682</v>
      </c>
      <c r="Q79" s="873">
        <f>SUM(P79-3)</f>
        <v>45679</v>
      </c>
      <c r="R79" s="873">
        <f>SUM(Q79-4)</f>
        <v>45675</v>
      </c>
      <c r="S79" s="1148" t="s">
        <v>149</v>
      </c>
    </row>
    <row r="80" spans="1:19">
      <c r="A80" s="448" t="s">
        <v>207</v>
      </c>
      <c r="B80" s="282" t="s">
        <v>168</v>
      </c>
      <c r="C80" s="282">
        <f>C72+1</f>
        <v>448</v>
      </c>
      <c r="D80" s="282" t="s">
        <v>169</v>
      </c>
      <c r="E80" s="77" t="s">
        <v>176</v>
      </c>
      <c r="F80" s="78">
        <f>F72+7</f>
        <v>45623</v>
      </c>
      <c r="G80" s="79">
        <f t="shared" ref="G80" si="18">F80+1</f>
        <v>45624</v>
      </c>
      <c r="H80" s="80">
        <f>F80+1</f>
        <v>45624</v>
      </c>
      <c r="I80" s="1047"/>
      <c r="J80" s="879"/>
      <c r="K80" s="867"/>
      <c r="L80" s="870"/>
      <c r="M80" s="1146"/>
      <c r="N80" s="1146"/>
      <c r="O80" s="1146"/>
      <c r="P80" s="1146"/>
      <c r="Q80" s="1146"/>
      <c r="R80" s="1146"/>
      <c r="S80" s="1149"/>
    </row>
    <row r="81" spans="1:19">
      <c r="A81" s="449" t="s">
        <v>177</v>
      </c>
      <c r="B81" s="439" t="s">
        <v>178</v>
      </c>
      <c r="C81" s="439">
        <f>C73+1</f>
        <v>445</v>
      </c>
      <c r="D81" s="439" t="s">
        <v>179</v>
      </c>
      <c r="E81" s="88" t="s">
        <v>180</v>
      </c>
      <c r="F81" s="89">
        <f>F73+7</f>
        <v>45620</v>
      </c>
      <c r="G81" s="90">
        <f>F81+1</f>
        <v>45621</v>
      </c>
      <c r="H81" s="91">
        <f>F81+4</f>
        <v>45624</v>
      </c>
      <c r="I81" s="1047"/>
      <c r="J81" s="879"/>
      <c r="K81" s="867"/>
      <c r="L81" s="870"/>
      <c r="M81" s="1146"/>
      <c r="N81" s="1146"/>
      <c r="O81" s="1146"/>
      <c r="P81" s="1146"/>
      <c r="Q81" s="1146"/>
      <c r="R81" s="1146"/>
      <c r="S81" s="1149"/>
    </row>
    <row r="82" spans="1:19">
      <c r="A82" s="494" t="s">
        <v>232</v>
      </c>
      <c r="B82" s="439" t="s">
        <v>182</v>
      </c>
      <c r="C82" s="439">
        <f>C74+1</f>
        <v>446</v>
      </c>
      <c r="D82" s="439" t="s">
        <v>179</v>
      </c>
      <c r="E82" s="88" t="s">
        <v>180</v>
      </c>
      <c r="F82" s="89">
        <f>F74+7</f>
        <v>45621</v>
      </c>
      <c r="G82" s="90">
        <f>F82+1</f>
        <v>45622</v>
      </c>
      <c r="H82" s="91">
        <f>F82+2</f>
        <v>45623</v>
      </c>
      <c r="I82" s="1047"/>
      <c r="J82" s="879"/>
      <c r="K82" s="867"/>
      <c r="L82" s="870"/>
      <c r="M82" s="1146"/>
      <c r="N82" s="1146"/>
      <c r="O82" s="1146"/>
      <c r="P82" s="1146"/>
      <c r="Q82" s="1146"/>
      <c r="R82" s="1146"/>
      <c r="S82" s="1149"/>
    </row>
    <row r="83" spans="1:19">
      <c r="A83" s="449" t="s">
        <v>219</v>
      </c>
      <c r="B83" s="439" t="s">
        <v>184</v>
      </c>
      <c r="C83" s="439">
        <f>C75+1</f>
        <v>448</v>
      </c>
      <c r="D83" s="439" t="s">
        <v>169</v>
      </c>
      <c r="E83" s="88" t="s">
        <v>180</v>
      </c>
      <c r="F83" s="89">
        <f>F75+3</f>
        <v>45613</v>
      </c>
      <c r="G83" s="90">
        <f>F83+1</f>
        <v>45614</v>
      </c>
      <c r="H83" s="89">
        <f>F83+2</f>
        <v>45615</v>
      </c>
      <c r="I83" s="1047"/>
      <c r="J83" s="879"/>
      <c r="K83" s="867"/>
      <c r="L83" s="870"/>
      <c r="M83" s="1146"/>
      <c r="N83" s="1146"/>
      <c r="O83" s="1146"/>
      <c r="P83" s="1146"/>
      <c r="Q83" s="1146"/>
      <c r="R83" s="1146"/>
      <c r="S83" s="1149"/>
    </row>
    <row r="84" spans="1:19">
      <c r="A84" s="450" t="s">
        <v>233</v>
      </c>
      <c r="B84" s="440" t="s">
        <v>186</v>
      </c>
      <c r="C84" s="440">
        <f>C76+1</f>
        <v>448</v>
      </c>
      <c r="D84" s="440" t="s">
        <v>169</v>
      </c>
      <c r="E84" s="95" t="s">
        <v>187</v>
      </c>
      <c r="F84" s="96">
        <f>SUM(F76+7)</f>
        <v>45621</v>
      </c>
      <c r="G84" s="97">
        <f>F84</f>
        <v>45621</v>
      </c>
      <c r="H84" s="98">
        <f>F84+1</f>
        <v>45622</v>
      </c>
      <c r="I84" s="1047"/>
      <c r="J84" s="879"/>
      <c r="K84" s="867"/>
      <c r="L84" s="870"/>
      <c r="M84" s="1146"/>
      <c r="N84" s="1146"/>
      <c r="O84" s="1146"/>
      <c r="P84" s="1146"/>
      <c r="Q84" s="1146"/>
      <c r="R84" s="1146"/>
      <c r="S84" s="1149"/>
    </row>
    <row r="85" spans="1:19">
      <c r="A85" s="451" t="s">
        <v>198</v>
      </c>
      <c r="B85" s="440" t="s">
        <v>184</v>
      </c>
      <c r="C85" s="440">
        <f>C77+1</f>
        <v>447</v>
      </c>
      <c r="D85" s="440" t="s">
        <v>201</v>
      </c>
      <c r="E85" s="101" t="s">
        <v>187</v>
      </c>
      <c r="F85" s="102">
        <f>SUM(F77+7)</f>
        <v>45620</v>
      </c>
      <c r="G85" s="103">
        <f t="shared" ref="G85" si="19">F85+1</f>
        <v>45621</v>
      </c>
      <c r="H85" s="281">
        <f>F85+1</f>
        <v>45621</v>
      </c>
      <c r="I85" s="1048"/>
      <c r="J85" s="880"/>
      <c r="K85" s="868"/>
      <c r="L85" s="871"/>
      <c r="M85" s="1147"/>
      <c r="N85" s="1147"/>
      <c r="O85" s="1147"/>
      <c r="P85" s="1147"/>
      <c r="Q85" s="1147"/>
      <c r="R85" s="1147"/>
      <c r="S85" s="1150"/>
    </row>
    <row r="86" spans="1:19">
      <c r="A86" s="515" t="s">
        <v>149</v>
      </c>
      <c r="B86" s="515" t="s">
        <v>149</v>
      </c>
      <c r="C86" s="515" t="s">
        <v>149</v>
      </c>
      <c r="D86" s="515" t="s">
        <v>149</v>
      </c>
      <c r="E86" s="515" t="s">
        <v>149</v>
      </c>
      <c r="F86" s="515" t="s">
        <v>149</v>
      </c>
      <c r="G86" s="515" t="s">
        <v>149</v>
      </c>
      <c r="H86" s="515" t="s">
        <v>149</v>
      </c>
      <c r="I86" s="592" t="s">
        <v>149</v>
      </c>
      <c r="J86" s="592" t="s">
        <v>149</v>
      </c>
      <c r="K86" s="592" t="s">
        <v>149</v>
      </c>
      <c r="L86" s="592" t="s">
        <v>149</v>
      </c>
      <c r="M86" s="592" t="s">
        <v>149</v>
      </c>
      <c r="N86" s="592" t="s">
        <v>149</v>
      </c>
      <c r="O86" s="592" t="s">
        <v>149</v>
      </c>
      <c r="P86" s="592" t="s">
        <v>149</v>
      </c>
      <c r="Q86" s="592" t="s">
        <v>149</v>
      </c>
      <c r="R86" s="592" t="s">
        <v>149</v>
      </c>
      <c r="S86" s="592" t="s">
        <v>149</v>
      </c>
    </row>
    <row r="87" spans="1:19">
      <c r="A87" s="512" t="s">
        <v>234</v>
      </c>
      <c r="B87" s="513"/>
      <c r="C87" s="513"/>
      <c r="D87" s="513"/>
      <c r="E87" s="514" t="s">
        <v>149</v>
      </c>
      <c r="F87" s="513" t="s">
        <v>149</v>
      </c>
      <c r="G87" s="513" t="s">
        <v>149</v>
      </c>
      <c r="H87" s="513" t="s">
        <v>149</v>
      </c>
      <c r="I87" s="513" t="s">
        <v>149</v>
      </c>
      <c r="J87" s="513" t="s">
        <v>149</v>
      </c>
      <c r="K87" s="513" t="s">
        <v>149</v>
      </c>
      <c r="L87" s="513" t="s">
        <v>149</v>
      </c>
      <c r="M87" s="513" t="s">
        <v>149</v>
      </c>
      <c r="N87" s="513" t="s">
        <v>149</v>
      </c>
      <c r="O87" s="513" t="s">
        <v>149</v>
      </c>
      <c r="P87" s="513" t="s">
        <v>149</v>
      </c>
      <c r="Q87" s="513" t="s">
        <v>149</v>
      </c>
      <c r="R87" s="513" t="s">
        <v>149</v>
      </c>
      <c r="S87" s="515" t="s">
        <v>149</v>
      </c>
    </row>
    <row r="88" spans="1:19">
      <c r="A88" s="515" t="s">
        <v>149</v>
      </c>
      <c r="B88" s="515" t="s">
        <v>149</v>
      </c>
      <c r="C88" s="515" t="s">
        <v>149</v>
      </c>
      <c r="D88" s="515" t="s">
        <v>149</v>
      </c>
      <c r="E88" s="514" t="s">
        <v>149</v>
      </c>
      <c r="F88" s="515" t="s">
        <v>149</v>
      </c>
      <c r="G88" s="515" t="s">
        <v>149</v>
      </c>
      <c r="H88" s="515" t="s">
        <v>149</v>
      </c>
      <c r="I88" s="515" t="s">
        <v>149</v>
      </c>
      <c r="J88" s="515" t="s">
        <v>149</v>
      </c>
      <c r="K88" s="515" t="s">
        <v>149</v>
      </c>
      <c r="L88" s="515" t="s">
        <v>149</v>
      </c>
      <c r="M88" s="515" t="s">
        <v>149</v>
      </c>
      <c r="N88" s="515" t="s">
        <v>149</v>
      </c>
      <c r="O88" s="515" t="s">
        <v>149</v>
      </c>
      <c r="P88" s="515" t="s">
        <v>149</v>
      </c>
      <c r="Q88" s="515" t="s">
        <v>149</v>
      </c>
      <c r="R88" s="515" t="s">
        <v>149</v>
      </c>
      <c r="S88" s="515" t="s">
        <v>149</v>
      </c>
    </row>
    <row r="89" spans="1:19">
      <c r="A89" s="988" t="s">
        <v>235</v>
      </c>
      <c r="B89" s="989"/>
      <c r="C89" s="989"/>
      <c r="D89" s="989"/>
      <c r="E89" s="989"/>
      <c r="F89" s="990"/>
      <c r="G89" s="2179" t="s">
        <v>236</v>
      </c>
      <c r="H89" s="2179"/>
      <c r="I89" s="2179"/>
      <c r="J89" s="2179"/>
      <c r="K89" s="2179"/>
      <c r="L89" s="2179"/>
      <c r="M89" s="2179"/>
      <c r="N89" s="2179"/>
      <c r="O89" s="2179"/>
      <c r="P89" s="2179"/>
      <c r="Q89" s="2179"/>
      <c r="R89" s="2179"/>
      <c r="S89" s="2180"/>
    </row>
    <row r="90" spans="1:19">
      <c r="A90" s="2188" t="s">
        <v>149</v>
      </c>
      <c r="B90" s="2189"/>
      <c r="C90" s="2189"/>
      <c r="D90" s="2189"/>
      <c r="E90" s="2189"/>
      <c r="F90" s="2190"/>
      <c r="G90" s="919" t="s">
        <v>149</v>
      </c>
      <c r="H90" s="919"/>
      <c r="I90" s="919"/>
      <c r="J90" s="919"/>
      <c r="K90" s="919"/>
      <c r="L90" s="919"/>
      <c r="M90" s="919"/>
      <c r="N90" s="919"/>
      <c r="O90" s="919"/>
      <c r="P90" s="919"/>
      <c r="Q90" s="919"/>
      <c r="R90" s="919"/>
      <c r="S90" s="920"/>
    </row>
    <row r="91" spans="1:19">
      <c r="A91" s="2188" t="s">
        <v>149</v>
      </c>
      <c r="B91" s="2189"/>
      <c r="C91" s="2189"/>
      <c r="D91" s="2189"/>
      <c r="E91" s="2189"/>
      <c r="F91" s="2190"/>
      <c r="G91" s="919" t="s">
        <v>149</v>
      </c>
      <c r="H91" s="919"/>
      <c r="I91" s="919"/>
      <c r="J91" s="919"/>
      <c r="K91" s="919"/>
      <c r="L91" s="919"/>
      <c r="M91" s="919"/>
      <c r="N91" s="919"/>
      <c r="O91" s="919"/>
      <c r="P91" s="919"/>
      <c r="Q91" s="919"/>
      <c r="R91" s="919"/>
      <c r="S91" s="920"/>
    </row>
    <row r="92" spans="1:19">
      <c r="A92" s="2188" t="s">
        <v>149</v>
      </c>
      <c r="B92" s="2189"/>
      <c r="C92" s="2189"/>
      <c r="D92" s="2189"/>
      <c r="E92" s="2189"/>
      <c r="F92" s="2190"/>
      <c r="G92" s="2179" t="s">
        <v>149</v>
      </c>
      <c r="H92" s="2179"/>
      <c r="I92" s="2179"/>
      <c r="J92" s="2179"/>
      <c r="K92" s="2179"/>
      <c r="L92" s="2179"/>
      <c r="M92" s="2179"/>
      <c r="N92" s="2179"/>
      <c r="O92" s="2179"/>
      <c r="P92" s="2179"/>
      <c r="Q92" s="2179"/>
      <c r="R92" s="2179"/>
      <c r="S92" s="2180"/>
    </row>
    <row r="93" spans="1:19">
      <c r="A93" s="2188" t="s">
        <v>149</v>
      </c>
      <c r="B93" s="2189"/>
      <c r="C93" s="2189"/>
      <c r="D93" s="2189"/>
      <c r="E93" s="2189"/>
      <c r="F93" s="2190"/>
      <c r="G93" s="1171" t="s">
        <v>149</v>
      </c>
      <c r="H93" s="1171"/>
      <c r="I93" s="1171"/>
      <c r="J93" s="1171"/>
      <c r="K93" s="1171"/>
      <c r="L93" s="1171"/>
      <c r="M93" s="1171"/>
      <c r="N93" s="1171"/>
      <c r="O93" s="1171"/>
      <c r="P93" s="1171"/>
      <c r="Q93" s="1171"/>
      <c r="R93" s="1171"/>
      <c r="S93" s="1172"/>
    </row>
    <row r="94" spans="1:19">
      <c r="A94" s="2188" t="s">
        <v>149</v>
      </c>
      <c r="B94" s="2189"/>
      <c r="C94" s="2189"/>
      <c r="D94" s="2189"/>
      <c r="E94" s="2189"/>
      <c r="F94" s="2190"/>
      <c r="G94" s="919" t="s">
        <v>149</v>
      </c>
      <c r="H94" s="919"/>
      <c r="I94" s="919"/>
      <c r="J94" s="919"/>
      <c r="K94" s="919"/>
      <c r="L94" s="919"/>
      <c r="M94" s="919"/>
      <c r="N94" s="919"/>
      <c r="O94" s="919"/>
      <c r="P94" s="919"/>
      <c r="Q94" s="919"/>
      <c r="R94" s="919"/>
      <c r="S94" s="920"/>
    </row>
    <row r="95" spans="1:19">
      <c r="A95" s="2191" t="s">
        <v>149</v>
      </c>
      <c r="B95" s="2189"/>
      <c r="C95" s="2189"/>
      <c r="D95" s="2189"/>
      <c r="E95" s="2189"/>
      <c r="F95" s="2190"/>
      <c r="G95" s="1022" t="s">
        <v>149</v>
      </c>
      <c r="H95" s="1022"/>
      <c r="I95" s="1022"/>
      <c r="J95" s="1022"/>
      <c r="K95" s="1022"/>
      <c r="L95" s="1022"/>
      <c r="M95" s="1022"/>
      <c r="N95" s="1022"/>
      <c r="O95" s="1022"/>
      <c r="P95" s="1022"/>
      <c r="Q95" s="1022"/>
      <c r="R95" s="1022"/>
      <c r="S95" s="1023"/>
    </row>
    <row r="96" spans="1:19">
      <c r="A96" s="515" t="s">
        <v>149</v>
      </c>
      <c r="B96" s="515" t="s">
        <v>149</v>
      </c>
      <c r="C96" s="515" t="s">
        <v>149</v>
      </c>
      <c r="D96" s="515" t="s">
        <v>149</v>
      </c>
      <c r="E96" s="515" t="s">
        <v>149</v>
      </c>
      <c r="F96" s="515" t="s">
        <v>149</v>
      </c>
      <c r="G96" s="515" t="s">
        <v>149</v>
      </c>
      <c r="H96" s="515" t="s">
        <v>149</v>
      </c>
      <c r="I96" s="515" t="s">
        <v>149</v>
      </c>
      <c r="J96" s="515" t="s">
        <v>149</v>
      </c>
      <c r="K96" s="515" t="s">
        <v>149</v>
      </c>
      <c r="L96" s="515" t="s">
        <v>149</v>
      </c>
      <c r="M96" s="515" t="s">
        <v>149</v>
      </c>
      <c r="N96" s="515" t="s">
        <v>149</v>
      </c>
      <c r="O96" s="515" t="s">
        <v>149</v>
      </c>
      <c r="P96" s="515" t="s">
        <v>149</v>
      </c>
      <c r="Q96" s="515" t="s">
        <v>149</v>
      </c>
      <c r="R96" s="515" t="s">
        <v>149</v>
      </c>
      <c r="S96" s="515" t="s">
        <v>149</v>
      </c>
    </row>
    <row r="97" spans="1:19">
      <c r="A97" s="515" t="s">
        <v>149</v>
      </c>
      <c r="B97" s="515" t="s">
        <v>149</v>
      </c>
      <c r="C97" s="515" t="s">
        <v>149</v>
      </c>
      <c r="D97" s="515" t="s">
        <v>149</v>
      </c>
      <c r="E97" s="515" t="s">
        <v>149</v>
      </c>
      <c r="F97" s="515" t="s">
        <v>149</v>
      </c>
      <c r="G97" s="515" t="s">
        <v>149</v>
      </c>
      <c r="H97" s="515" t="s">
        <v>149</v>
      </c>
      <c r="I97" s="515" t="s">
        <v>149</v>
      </c>
      <c r="J97" s="515" t="s">
        <v>149</v>
      </c>
      <c r="K97" s="515" t="s">
        <v>149</v>
      </c>
      <c r="L97" s="515" t="s">
        <v>149</v>
      </c>
      <c r="M97" s="515" t="s">
        <v>149</v>
      </c>
      <c r="N97" s="515" t="s">
        <v>149</v>
      </c>
      <c r="O97" s="515" t="s">
        <v>149</v>
      </c>
      <c r="P97" s="515" t="s">
        <v>149</v>
      </c>
      <c r="Q97" s="515" t="s">
        <v>149</v>
      </c>
      <c r="R97" s="515" t="s">
        <v>149</v>
      </c>
      <c r="S97" s="515" t="s">
        <v>149</v>
      </c>
    </row>
    <row r="98" spans="1:19" ht="15.75">
      <c r="A98" s="533" t="s">
        <v>242</v>
      </c>
      <c r="B98" s="533"/>
      <c r="C98" s="514" t="s">
        <v>149</v>
      </c>
      <c r="D98" s="514" t="s">
        <v>149</v>
      </c>
      <c r="E98" s="515" t="s">
        <v>149</v>
      </c>
      <c r="F98" s="514" t="s">
        <v>149</v>
      </c>
      <c r="G98" s="514" t="s">
        <v>149</v>
      </c>
      <c r="H98" s="514" t="s">
        <v>149</v>
      </c>
      <c r="I98" s="514" t="s">
        <v>149</v>
      </c>
      <c r="J98" s="514" t="s">
        <v>149</v>
      </c>
      <c r="K98" s="514" t="s">
        <v>149</v>
      </c>
      <c r="L98" s="514" t="s">
        <v>149</v>
      </c>
      <c r="M98" s="514" t="s">
        <v>149</v>
      </c>
      <c r="N98" s="514" t="s">
        <v>149</v>
      </c>
      <c r="O98" s="514" t="s">
        <v>149</v>
      </c>
      <c r="P98" s="514" t="s">
        <v>149</v>
      </c>
      <c r="Q98" s="514" t="s">
        <v>149</v>
      </c>
      <c r="R98" s="514" t="s">
        <v>149</v>
      </c>
      <c r="S98" s="515" t="s">
        <v>149</v>
      </c>
    </row>
    <row r="99" spans="1:19" ht="15.75">
      <c r="A99" s="533" t="s">
        <v>243</v>
      </c>
      <c r="B99" s="514" t="s">
        <v>149</v>
      </c>
      <c r="C99" s="514" t="s">
        <v>149</v>
      </c>
      <c r="D99" s="514" t="s">
        <v>149</v>
      </c>
      <c r="E99" s="515" t="s">
        <v>149</v>
      </c>
      <c r="F99" s="533" t="s">
        <v>149</v>
      </c>
      <c r="G99" s="514" t="s">
        <v>149</v>
      </c>
      <c r="H99" s="533" t="s">
        <v>244</v>
      </c>
      <c r="I99" s="533"/>
      <c r="J99" s="514" t="s">
        <v>149</v>
      </c>
      <c r="K99" s="514" t="s">
        <v>149</v>
      </c>
      <c r="L99" s="514" t="s">
        <v>149</v>
      </c>
      <c r="M99" s="514" t="s">
        <v>149</v>
      </c>
      <c r="N99" s="514" t="s">
        <v>149</v>
      </c>
      <c r="O99" s="514" t="s">
        <v>149</v>
      </c>
      <c r="P99" s="514" t="s">
        <v>149</v>
      </c>
      <c r="Q99" s="514" t="s">
        <v>149</v>
      </c>
      <c r="R99" s="514" t="s">
        <v>149</v>
      </c>
      <c r="S99" s="515" t="s">
        <v>149</v>
      </c>
    </row>
    <row r="100" spans="1:19" ht="15.75">
      <c r="A100" s="533" t="s">
        <v>245</v>
      </c>
      <c r="B100" s="514" t="s">
        <v>149</v>
      </c>
      <c r="C100" s="514" t="s">
        <v>149</v>
      </c>
      <c r="D100" s="514" t="s">
        <v>149</v>
      </c>
      <c r="E100" s="515" t="s">
        <v>149</v>
      </c>
      <c r="F100" s="533" t="s">
        <v>149</v>
      </c>
      <c r="G100" s="514" t="s">
        <v>149</v>
      </c>
      <c r="H100" s="533" t="s">
        <v>246</v>
      </c>
      <c r="I100" s="514" t="s">
        <v>149</v>
      </c>
      <c r="J100" s="514" t="s">
        <v>149</v>
      </c>
      <c r="K100" s="514" t="s">
        <v>149</v>
      </c>
      <c r="L100" s="514" t="s">
        <v>149</v>
      </c>
      <c r="M100" s="514" t="s">
        <v>149</v>
      </c>
      <c r="N100" s="514" t="s">
        <v>149</v>
      </c>
      <c r="O100" s="514" t="s">
        <v>149</v>
      </c>
      <c r="P100" s="514" t="s">
        <v>149</v>
      </c>
      <c r="Q100" s="514" t="s">
        <v>149</v>
      </c>
      <c r="R100" s="514" t="s">
        <v>149</v>
      </c>
      <c r="S100" s="515" t="s">
        <v>149</v>
      </c>
    </row>
    <row r="101" spans="1:19">
      <c r="A101" s="515" t="s">
        <v>247</v>
      </c>
      <c r="B101" s="515"/>
      <c r="C101" s="515"/>
      <c r="D101" s="515" t="s">
        <v>149</v>
      </c>
      <c r="E101" s="515" t="s">
        <v>149</v>
      </c>
      <c r="F101" s="515" t="s">
        <v>149</v>
      </c>
      <c r="G101" s="515" t="s">
        <v>149</v>
      </c>
      <c r="H101" s="515" t="s">
        <v>248</v>
      </c>
      <c r="I101" s="515" t="s">
        <v>149</v>
      </c>
      <c r="J101" s="515" t="s">
        <v>149</v>
      </c>
      <c r="K101" s="515" t="s">
        <v>149</v>
      </c>
      <c r="L101" s="515" t="s">
        <v>149</v>
      </c>
      <c r="M101" s="515" t="s">
        <v>149</v>
      </c>
      <c r="N101" s="515" t="s">
        <v>149</v>
      </c>
      <c r="O101" s="515" t="s">
        <v>149</v>
      </c>
      <c r="P101" s="515" t="s">
        <v>149</v>
      </c>
      <c r="Q101" s="515" t="s">
        <v>149</v>
      </c>
      <c r="R101" s="515" t="s">
        <v>149</v>
      </c>
      <c r="S101" s="515" t="s">
        <v>149</v>
      </c>
    </row>
    <row r="102" spans="1:19">
      <c r="A102" s="534" t="s">
        <v>249</v>
      </c>
      <c r="B102" s="515" t="s">
        <v>149</v>
      </c>
      <c r="C102" s="515" t="s">
        <v>149</v>
      </c>
      <c r="D102" s="515" t="s">
        <v>149</v>
      </c>
      <c r="E102" s="515" t="s">
        <v>149</v>
      </c>
      <c r="F102" s="515" t="s">
        <v>149</v>
      </c>
      <c r="G102" s="515" t="s">
        <v>149</v>
      </c>
      <c r="H102" s="534" t="s">
        <v>250</v>
      </c>
      <c r="I102" s="535"/>
      <c r="J102" s="515" t="s">
        <v>149</v>
      </c>
      <c r="K102" s="515" t="s">
        <v>149</v>
      </c>
      <c r="L102" s="515" t="s">
        <v>149</v>
      </c>
      <c r="M102" s="515" t="s">
        <v>149</v>
      </c>
      <c r="N102" s="515" t="s">
        <v>149</v>
      </c>
      <c r="O102" s="515" t="s">
        <v>149</v>
      </c>
      <c r="P102" s="515" t="s">
        <v>149</v>
      </c>
      <c r="Q102" s="515" t="s">
        <v>149</v>
      </c>
      <c r="R102" s="515" t="s">
        <v>149</v>
      </c>
      <c r="S102" s="515" t="s">
        <v>149</v>
      </c>
    </row>
    <row r="103" spans="1:19">
      <c r="A103" s="515" t="s">
        <v>149</v>
      </c>
      <c r="B103" s="515" t="s">
        <v>149</v>
      </c>
      <c r="C103" s="515" t="s">
        <v>149</v>
      </c>
      <c r="D103" s="515" t="s">
        <v>149</v>
      </c>
      <c r="E103" s="515" t="s">
        <v>149</v>
      </c>
      <c r="F103" s="515" t="s">
        <v>149</v>
      </c>
      <c r="G103" s="515" t="s">
        <v>149</v>
      </c>
      <c r="H103" s="515" t="s">
        <v>149</v>
      </c>
      <c r="I103" s="515" t="s">
        <v>149</v>
      </c>
      <c r="J103" s="515" t="s">
        <v>149</v>
      </c>
      <c r="K103" s="515" t="s">
        <v>149</v>
      </c>
      <c r="L103" s="515" t="s">
        <v>149</v>
      </c>
      <c r="M103" s="515" t="s">
        <v>149</v>
      </c>
      <c r="N103" s="515" t="s">
        <v>149</v>
      </c>
      <c r="O103" s="515" t="s">
        <v>149</v>
      </c>
      <c r="P103" s="515" t="s">
        <v>149</v>
      </c>
      <c r="Q103" s="515" t="s">
        <v>149</v>
      </c>
      <c r="R103" s="515" t="s">
        <v>149</v>
      </c>
      <c r="S103" s="515" t="s">
        <v>149</v>
      </c>
    </row>
    <row r="104" spans="1:19">
      <c r="A104" s="515" t="s">
        <v>251</v>
      </c>
      <c r="B104" s="515"/>
      <c r="C104" s="515" t="s">
        <v>149</v>
      </c>
      <c r="D104" s="515" t="s">
        <v>149</v>
      </c>
      <c r="E104" s="515" t="s">
        <v>149</v>
      </c>
      <c r="F104" s="515" t="s">
        <v>149</v>
      </c>
      <c r="G104" s="515" t="s">
        <v>149</v>
      </c>
      <c r="H104" s="515" t="s">
        <v>252</v>
      </c>
      <c r="I104" s="515"/>
      <c r="J104" s="515" t="s">
        <v>149</v>
      </c>
      <c r="K104" s="515" t="s">
        <v>149</v>
      </c>
      <c r="L104" s="515" t="s">
        <v>149</v>
      </c>
      <c r="M104" s="515" t="s">
        <v>149</v>
      </c>
      <c r="N104" s="515" t="s">
        <v>149</v>
      </c>
      <c r="O104" s="515" t="s">
        <v>149</v>
      </c>
      <c r="P104" s="515" t="s">
        <v>149</v>
      </c>
      <c r="Q104" s="515" t="s">
        <v>149</v>
      </c>
      <c r="R104" s="515" t="s">
        <v>149</v>
      </c>
      <c r="S104" s="515" t="s">
        <v>149</v>
      </c>
    </row>
    <row r="105" spans="1:19">
      <c r="A105" s="534" t="s">
        <v>253</v>
      </c>
      <c r="B105" s="515" t="s">
        <v>149</v>
      </c>
      <c r="C105" s="515" t="s">
        <v>149</v>
      </c>
      <c r="D105" s="515" t="s">
        <v>149</v>
      </c>
      <c r="E105" s="515" t="s">
        <v>149</v>
      </c>
      <c r="F105" s="515" t="s">
        <v>149</v>
      </c>
      <c r="G105" s="515" t="s">
        <v>149</v>
      </c>
      <c r="H105" s="534" t="s">
        <v>254</v>
      </c>
      <c r="I105" s="535"/>
      <c r="J105" s="515" t="s">
        <v>149</v>
      </c>
      <c r="K105" s="515" t="s">
        <v>149</v>
      </c>
      <c r="L105" s="515" t="s">
        <v>149</v>
      </c>
      <c r="M105" s="515" t="s">
        <v>149</v>
      </c>
      <c r="N105" s="515" t="s">
        <v>149</v>
      </c>
      <c r="O105" s="515" t="s">
        <v>149</v>
      </c>
      <c r="P105" s="515" t="s">
        <v>149</v>
      </c>
      <c r="Q105" s="515" t="s">
        <v>149</v>
      </c>
      <c r="R105" s="515" t="s">
        <v>149</v>
      </c>
      <c r="S105" s="515" t="s">
        <v>149</v>
      </c>
    </row>
    <row r="106" spans="1:19">
      <c r="A106" s="593"/>
      <c r="B106" s="593"/>
      <c r="C106" s="593"/>
      <c r="D106" s="593"/>
      <c r="E106" s="593"/>
      <c r="F106" s="593"/>
      <c r="G106" s="593"/>
      <c r="H106" s="593"/>
      <c r="I106" s="593"/>
      <c r="J106" s="593"/>
      <c r="K106" s="593"/>
      <c r="L106" s="593"/>
      <c r="M106" s="593"/>
      <c r="N106" s="593"/>
      <c r="O106" s="593"/>
      <c r="P106" s="593"/>
      <c r="Q106" s="593"/>
      <c r="R106" s="593"/>
      <c r="S106" s="593"/>
    </row>
  </sheetData>
  <mergeCells count="134">
    <mergeCell ref="N71:N77"/>
    <mergeCell ref="O71:O77"/>
    <mergeCell ref="P71:P77"/>
    <mergeCell ref="Q71:Q77"/>
    <mergeCell ref="N55:N61"/>
    <mergeCell ref="O55:O61"/>
    <mergeCell ref="P55:P61"/>
    <mergeCell ref="Q55:Q61"/>
    <mergeCell ref="A89:F89"/>
    <mergeCell ref="P47:P53"/>
    <mergeCell ref="R71:R77"/>
    <mergeCell ref="S71:S77"/>
    <mergeCell ref="I79:I85"/>
    <mergeCell ref="J79:J85"/>
    <mergeCell ref="K79:K85"/>
    <mergeCell ref="L79:L85"/>
    <mergeCell ref="M79:M85"/>
    <mergeCell ref="N79:N85"/>
    <mergeCell ref="O79:O85"/>
    <mergeCell ref="P79:P85"/>
    <mergeCell ref="Q79:Q85"/>
    <mergeCell ref="R79:R85"/>
    <mergeCell ref="S79:S85"/>
    <mergeCell ref="I71:I77"/>
    <mergeCell ref="J71:J77"/>
    <mergeCell ref="K71:K77"/>
    <mergeCell ref="L71:L77"/>
    <mergeCell ref="M71:M77"/>
    <mergeCell ref="A94:F94"/>
    <mergeCell ref="G94:S94"/>
    <mergeCell ref="A95:F95"/>
    <mergeCell ref="G95:S95"/>
    <mergeCell ref="A91:F91"/>
    <mergeCell ref="G91:S91"/>
    <mergeCell ref="A92:F92"/>
    <mergeCell ref="G92:S92"/>
    <mergeCell ref="A93:F93"/>
    <mergeCell ref="G93:S93"/>
    <mergeCell ref="A90:F90"/>
    <mergeCell ref="G90:S90"/>
    <mergeCell ref="O23:O29"/>
    <mergeCell ref="P23:P29"/>
    <mergeCell ref="Q23:Q29"/>
    <mergeCell ref="R23:R29"/>
    <mergeCell ref="S23:S29"/>
    <mergeCell ref="I31:I37"/>
    <mergeCell ref="J31:J37"/>
    <mergeCell ref="K31:K37"/>
    <mergeCell ref="L31:L37"/>
    <mergeCell ref="M31:M37"/>
    <mergeCell ref="N31:N37"/>
    <mergeCell ref="O31:O37"/>
    <mergeCell ref="P31:P37"/>
    <mergeCell ref="Q31:Q37"/>
    <mergeCell ref="I23:I29"/>
    <mergeCell ref="J23:J29"/>
    <mergeCell ref="K23:K29"/>
    <mergeCell ref="L23:L29"/>
    <mergeCell ref="M23:M29"/>
    <mergeCell ref="N23:N29"/>
    <mergeCell ref="S31:S37"/>
    <mergeCell ref="R31:R37"/>
    <mergeCell ref="S4:S5"/>
    <mergeCell ref="Q7:Q13"/>
    <mergeCell ref="R7:R13"/>
    <mergeCell ref="S7:S13"/>
    <mergeCell ref="I7:I13"/>
    <mergeCell ref="J7:J13"/>
    <mergeCell ref="K7:K13"/>
    <mergeCell ref="L7:L13"/>
    <mergeCell ref="M7:M13"/>
    <mergeCell ref="N7:N13"/>
    <mergeCell ref="O7:O13"/>
    <mergeCell ref="P7:P13"/>
    <mergeCell ref="P15:P21"/>
    <mergeCell ref="Q15:Q21"/>
    <mergeCell ref="R15:R21"/>
    <mergeCell ref="A3:I3"/>
    <mergeCell ref="A4:A5"/>
    <mergeCell ref="B4:D5"/>
    <mergeCell ref="E4:E5"/>
    <mergeCell ref="F4:G4"/>
    <mergeCell ref="I4:I5"/>
    <mergeCell ref="J4:L5"/>
    <mergeCell ref="M4:N4"/>
    <mergeCell ref="O4:R4"/>
    <mergeCell ref="G89:S89"/>
    <mergeCell ref="I15:I21"/>
    <mergeCell ref="J15:J21"/>
    <mergeCell ref="K15:K21"/>
    <mergeCell ref="L15:L21"/>
    <mergeCell ref="S39:S45"/>
    <mergeCell ref="I47:I53"/>
    <mergeCell ref="J47:J53"/>
    <mergeCell ref="K47:K53"/>
    <mergeCell ref="L47:L53"/>
    <mergeCell ref="M47:M53"/>
    <mergeCell ref="N47:N53"/>
    <mergeCell ref="S15:S21"/>
    <mergeCell ref="M15:M21"/>
    <mergeCell ref="N15:N21"/>
    <mergeCell ref="O15:O21"/>
    <mergeCell ref="O47:O53"/>
    <mergeCell ref="Q47:Q53"/>
    <mergeCell ref="R47:R53"/>
    <mergeCell ref="S47:S53"/>
    <mergeCell ref="J39:J45"/>
    <mergeCell ref="K39:K45"/>
    <mergeCell ref="L39:L45"/>
    <mergeCell ref="M39:M45"/>
    <mergeCell ref="N39:N45"/>
    <mergeCell ref="O39:O45"/>
    <mergeCell ref="P39:P45"/>
    <mergeCell ref="Q39:Q45"/>
    <mergeCell ref="R39:R45"/>
    <mergeCell ref="R63:R69"/>
    <mergeCell ref="S63:S69"/>
    <mergeCell ref="I63:I69"/>
    <mergeCell ref="J63:J69"/>
    <mergeCell ref="K63:K69"/>
    <mergeCell ref="L63:L69"/>
    <mergeCell ref="M63:M69"/>
    <mergeCell ref="N63:N69"/>
    <mergeCell ref="O63:O69"/>
    <mergeCell ref="P63:P69"/>
    <mergeCell ref="Q63:Q69"/>
    <mergeCell ref="I39:I45"/>
    <mergeCell ref="R55:R61"/>
    <mergeCell ref="S55:S61"/>
    <mergeCell ref="I55:I61"/>
    <mergeCell ref="J55:J61"/>
    <mergeCell ref="K55:K61"/>
    <mergeCell ref="L55:L61"/>
    <mergeCell ref="M55:M61"/>
  </mergeCells>
  <hyperlinks>
    <hyperlink ref="A102" r:id="rId1" xr:uid="{D3217435-E38C-4171-9B3F-98E95C298CC3}"/>
    <hyperlink ref="H102" r:id="rId2" xr:uid="{D39FCAB9-C83F-49FB-8A82-C41A05396020}"/>
    <hyperlink ref="A105" r:id="rId3" xr:uid="{9821444D-8B1F-485B-BEC4-40B231BE3EFF}"/>
    <hyperlink ref="H105" r:id="rId4" xr:uid="{45DA4552-4FB7-4C32-9D16-92DA45FAA43E}"/>
  </hyperlinks>
  <pageMargins left="0.7" right="0.7" top="0.75" bottom="0.75" header="0.3" footer="0.3"/>
  <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C657F-4B0D-47F2-B933-BE574C716FED}">
  <dimension ref="A1:W104"/>
  <sheetViews>
    <sheetView topLeftCell="A37" workbookViewId="0">
      <selection activeCell="A53" sqref="A53:H53"/>
    </sheetView>
  </sheetViews>
  <sheetFormatPr defaultRowHeight="15"/>
  <cols>
    <col min="1" max="1" width="62.28515625" customWidth="1"/>
    <col min="9" max="9" width="25.7109375" customWidth="1"/>
    <col min="16" max="16" width="32" customWidth="1"/>
    <col min="21" max="21" width="15" customWidth="1"/>
    <col min="22" max="23" width="23.140625" customWidth="1"/>
  </cols>
  <sheetData>
    <row r="1" spans="1:23" ht="24.75">
      <c r="A1" s="515" t="s">
        <v>255</v>
      </c>
      <c r="B1" s="530" t="s">
        <v>149</v>
      </c>
      <c r="C1" s="530" t="s">
        <v>149</v>
      </c>
      <c r="D1" s="530" t="s">
        <v>149</v>
      </c>
      <c r="E1" s="530" t="s">
        <v>149</v>
      </c>
      <c r="F1" s="515" t="s">
        <v>149</v>
      </c>
      <c r="G1" s="515" t="s">
        <v>149</v>
      </c>
      <c r="H1" s="515" t="s">
        <v>149</v>
      </c>
      <c r="I1" s="515" t="s">
        <v>149</v>
      </c>
      <c r="J1" s="515" t="s">
        <v>149</v>
      </c>
      <c r="K1" s="515" t="s">
        <v>149</v>
      </c>
      <c r="L1" s="515"/>
      <c r="M1" s="515" t="s">
        <v>149</v>
      </c>
      <c r="N1" s="515" t="s">
        <v>149</v>
      </c>
      <c r="O1" s="515" t="s">
        <v>149</v>
      </c>
      <c r="P1" s="515" t="s">
        <v>149</v>
      </c>
      <c r="Q1" s="515" t="s">
        <v>149</v>
      </c>
      <c r="R1" s="515" t="s">
        <v>149</v>
      </c>
      <c r="S1" s="515" t="s">
        <v>149</v>
      </c>
      <c r="T1" s="515" t="s">
        <v>149</v>
      </c>
      <c r="U1" s="515" t="s">
        <v>149</v>
      </c>
      <c r="V1" s="515" t="s">
        <v>149</v>
      </c>
      <c r="W1" s="515" t="s">
        <v>149</v>
      </c>
    </row>
    <row r="2" spans="1:23" ht="24.75">
      <c r="A2" s="529" t="s">
        <v>148</v>
      </c>
      <c r="B2" s="530" t="s">
        <v>95</v>
      </c>
      <c r="C2" s="530"/>
      <c r="D2" s="530"/>
      <c r="E2" s="515" t="s">
        <v>149</v>
      </c>
      <c r="F2" s="515" t="s">
        <v>149</v>
      </c>
      <c r="G2" s="515" t="s">
        <v>149</v>
      </c>
      <c r="H2" s="515" t="s">
        <v>149</v>
      </c>
      <c r="I2" s="515" t="s">
        <v>149</v>
      </c>
      <c r="J2" s="515" t="s">
        <v>149</v>
      </c>
      <c r="K2" s="515" t="s">
        <v>149</v>
      </c>
      <c r="L2" s="515" t="s">
        <v>149</v>
      </c>
      <c r="M2" s="515" t="s">
        <v>149</v>
      </c>
      <c r="N2" s="515" t="s">
        <v>149</v>
      </c>
      <c r="O2" s="515" t="s">
        <v>149</v>
      </c>
      <c r="P2" s="515" t="s">
        <v>149</v>
      </c>
      <c r="Q2" s="515" t="s">
        <v>149</v>
      </c>
      <c r="R2" s="515" t="s">
        <v>149</v>
      </c>
      <c r="S2" s="515" t="s">
        <v>149</v>
      </c>
      <c r="T2" s="515" t="s">
        <v>149</v>
      </c>
      <c r="U2" s="515" t="s">
        <v>149</v>
      </c>
      <c r="V2" s="515" t="s">
        <v>149</v>
      </c>
      <c r="W2" s="515" t="s">
        <v>149</v>
      </c>
    </row>
    <row r="3" spans="1:23" ht="24.75">
      <c r="A3" s="515" t="s">
        <v>149</v>
      </c>
      <c r="B3" s="529" t="s">
        <v>149</v>
      </c>
      <c r="C3" s="529" t="s">
        <v>149</v>
      </c>
      <c r="D3" s="529" t="s">
        <v>149</v>
      </c>
      <c r="E3" s="529" t="s">
        <v>149</v>
      </c>
      <c r="F3" s="515" t="s">
        <v>149</v>
      </c>
      <c r="G3" s="515" t="s">
        <v>149</v>
      </c>
      <c r="H3" s="515" t="s">
        <v>149</v>
      </c>
      <c r="I3" s="515" t="s">
        <v>149</v>
      </c>
      <c r="J3" s="515" t="s">
        <v>149</v>
      </c>
      <c r="K3" s="515" t="s">
        <v>149</v>
      </c>
      <c r="L3" s="515" t="s">
        <v>149</v>
      </c>
      <c r="M3" s="515" t="s">
        <v>149</v>
      </c>
      <c r="N3" s="515" t="s">
        <v>149</v>
      </c>
      <c r="O3" s="515" t="s">
        <v>149</v>
      </c>
      <c r="P3" s="515" t="s">
        <v>149</v>
      </c>
      <c r="Q3" s="515" t="s">
        <v>149</v>
      </c>
      <c r="R3" s="515" t="s">
        <v>149</v>
      </c>
      <c r="S3" s="515" t="s">
        <v>149</v>
      </c>
      <c r="T3" s="515" t="s">
        <v>149</v>
      </c>
      <c r="U3" s="515" t="s">
        <v>149</v>
      </c>
      <c r="V3" s="515" t="s">
        <v>149</v>
      </c>
      <c r="W3" s="515" t="s">
        <v>149</v>
      </c>
    </row>
    <row r="4" spans="1:23" ht="15.75">
      <c r="A4" s="1163" t="s">
        <v>95</v>
      </c>
      <c r="B4" s="1164"/>
      <c r="C4" s="1164"/>
      <c r="D4" s="1164"/>
      <c r="E4" s="1164"/>
      <c r="F4" s="1164"/>
      <c r="G4" s="1164"/>
      <c r="H4" s="1164"/>
      <c r="I4" s="1164"/>
      <c r="J4" s="531" t="s">
        <v>149</v>
      </c>
      <c r="K4" s="531" t="s">
        <v>149</v>
      </c>
      <c r="L4" s="531" t="s">
        <v>149</v>
      </c>
      <c r="M4" s="531" t="s">
        <v>149</v>
      </c>
      <c r="N4" s="531" t="s">
        <v>149</v>
      </c>
      <c r="O4" s="531" t="s">
        <v>149</v>
      </c>
      <c r="P4" s="531" t="s">
        <v>149</v>
      </c>
      <c r="Q4" s="531" t="s">
        <v>149</v>
      </c>
      <c r="R4" s="531" t="s">
        <v>149</v>
      </c>
      <c r="S4" s="531" t="s">
        <v>149</v>
      </c>
      <c r="T4" s="531" t="s">
        <v>149</v>
      </c>
      <c r="U4" s="531" t="s">
        <v>149</v>
      </c>
      <c r="V4" s="531" t="s">
        <v>149</v>
      </c>
      <c r="W4" s="532" t="s">
        <v>149</v>
      </c>
    </row>
    <row r="5" spans="1:23" ht="35.25" customHeight="1">
      <c r="A5" s="1165" t="s">
        <v>151</v>
      </c>
      <c r="B5" s="891" t="s">
        <v>152</v>
      </c>
      <c r="C5" s="892"/>
      <c r="D5" s="893"/>
      <c r="E5" s="901" t="s">
        <v>153</v>
      </c>
      <c r="F5" s="899" t="s">
        <v>153</v>
      </c>
      <c r="G5" s="900"/>
      <c r="H5" s="566" t="s">
        <v>154</v>
      </c>
      <c r="I5" s="901" t="s">
        <v>394</v>
      </c>
      <c r="J5" s="902" t="s">
        <v>152</v>
      </c>
      <c r="K5" s="892"/>
      <c r="L5" s="893"/>
      <c r="M5" s="1212" t="s">
        <v>395</v>
      </c>
      <c r="N5" s="1213"/>
      <c r="O5" s="1214" t="s">
        <v>396</v>
      </c>
      <c r="P5" s="901" t="s">
        <v>397</v>
      </c>
      <c r="Q5" s="902" t="s">
        <v>152</v>
      </c>
      <c r="R5" s="892"/>
      <c r="S5" s="893"/>
      <c r="T5" s="1212" t="s">
        <v>398</v>
      </c>
      <c r="U5" s="1213"/>
      <c r="V5" s="566" t="s">
        <v>156</v>
      </c>
      <c r="W5" s="1209" t="s">
        <v>157</v>
      </c>
    </row>
    <row r="6" spans="1:23">
      <c r="A6" s="889"/>
      <c r="B6" s="982"/>
      <c r="C6" s="983"/>
      <c r="D6" s="984"/>
      <c r="E6" s="897"/>
      <c r="F6" s="538" t="s">
        <v>158</v>
      </c>
      <c r="G6" s="538" t="s">
        <v>159</v>
      </c>
      <c r="H6" s="538" t="s">
        <v>158</v>
      </c>
      <c r="I6" s="897"/>
      <c r="J6" s="1211"/>
      <c r="K6" s="983"/>
      <c r="L6" s="984"/>
      <c r="M6" s="538" t="s">
        <v>158</v>
      </c>
      <c r="N6" s="538" t="s">
        <v>159</v>
      </c>
      <c r="O6" s="1215"/>
      <c r="P6" s="897"/>
      <c r="Q6" s="1211"/>
      <c r="R6" s="983"/>
      <c r="S6" s="984"/>
      <c r="T6" s="538" t="s">
        <v>158</v>
      </c>
      <c r="U6" s="538" t="s">
        <v>159</v>
      </c>
      <c r="V6" s="538" t="s">
        <v>399</v>
      </c>
      <c r="W6" s="1210"/>
    </row>
    <row r="7" spans="1:23">
      <c r="A7" s="556"/>
      <c r="B7" s="94"/>
      <c r="C7" s="557" t="s">
        <v>149</v>
      </c>
      <c r="D7" s="557" t="s">
        <v>149</v>
      </c>
      <c r="E7" s="542" t="s">
        <v>149</v>
      </c>
      <c r="F7" s="542"/>
      <c r="G7" s="542"/>
      <c r="H7" s="542"/>
      <c r="I7" s="310"/>
      <c r="J7" s="310"/>
      <c r="K7" s="310"/>
      <c r="L7" s="310"/>
      <c r="M7" s="542" t="s">
        <v>149</v>
      </c>
      <c r="N7" s="542" t="s">
        <v>149</v>
      </c>
      <c r="O7" s="606" t="s">
        <v>149</v>
      </c>
      <c r="P7" s="614"/>
      <c r="Q7" s="614"/>
      <c r="R7" s="614"/>
      <c r="S7" s="614"/>
      <c r="T7" s="614" t="s">
        <v>149</v>
      </c>
      <c r="U7" s="614" t="s">
        <v>149</v>
      </c>
      <c r="V7" s="614" t="s">
        <v>149</v>
      </c>
      <c r="W7" s="614" t="s">
        <v>149</v>
      </c>
    </row>
    <row r="8" spans="1:23">
      <c r="A8" s="447" t="s">
        <v>167</v>
      </c>
      <c r="B8" s="282" t="s">
        <v>168</v>
      </c>
      <c r="C8" s="282">
        <v>439</v>
      </c>
      <c r="D8" s="584" t="s">
        <v>169</v>
      </c>
      <c r="E8" s="741" t="s">
        <v>170</v>
      </c>
      <c r="F8" s="70">
        <v>45557</v>
      </c>
      <c r="G8" s="71">
        <f>F8+1</f>
        <v>45558</v>
      </c>
      <c r="H8" s="72">
        <f>F8+4</f>
        <v>45561</v>
      </c>
      <c r="I8" s="1182" t="s">
        <v>400</v>
      </c>
      <c r="J8" s="1185" t="s">
        <v>401</v>
      </c>
      <c r="K8" s="1188">
        <v>439</v>
      </c>
      <c r="L8" s="1191" t="s">
        <v>169</v>
      </c>
      <c r="M8" s="1216">
        <v>45567</v>
      </c>
      <c r="N8" s="1197">
        <f>SUM(M8+1)</f>
        <v>45568</v>
      </c>
      <c r="O8" s="1200">
        <v>45576</v>
      </c>
      <c r="P8" s="1176" t="s">
        <v>402</v>
      </c>
      <c r="Q8" s="1206"/>
      <c r="R8" s="1173">
        <v>5</v>
      </c>
      <c r="S8" s="1176" t="s">
        <v>356</v>
      </c>
      <c r="T8" s="1179">
        <v>45583</v>
      </c>
      <c r="U8" s="1179">
        <f>SUM(T8+1)</f>
        <v>45584</v>
      </c>
      <c r="V8" s="1179">
        <f>SUM(U8+23)</f>
        <v>45607</v>
      </c>
      <c r="W8" s="617" t="s">
        <v>149</v>
      </c>
    </row>
    <row r="9" spans="1:23">
      <c r="A9" s="448" t="s">
        <v>175</v>
      </c>
      <c r="B9" s="282" t="s">
        <v>168</v>
      </c>
      <c r="C9" s="282">
        <v>439</v>
      </c>
      <c r="D9" s="584" t="s">
        <v>169</v>
      </c>
      <c r="E9" s="742" t="s">
        <v>176</v>
      </c>
      <c r="F9" s="78">
        <v>45560</v>
      </c>
      <c r="G9" s="79">
        <f t="shared" ref="G9" si="0">F9+1</f>
        <v>45561</v>
      </c>
      <c r="H9" s="80">
        <f>F9+1</f>
        <v>45561</v>
      </c>
      <c r="I9" s="1183"/>
      <c r="J9" s="1186"/>
      <c r="K9" s="1189"/>
      <c r="L9" s="1192"/>
      <c r="M9" s="1146"/>
      <c r="N9" s="1198"/>
      <c r="O9" s="1201"/>
      <c r="P9" s="1177"/>
      <c r="Q9" s="1207"/>
      <c r="R9" s="1174"/>
      <c r="S9" s="1177"/>
      <c r="T9" s="1180"/>
      <c r="U9" s="1180"/>
      <c r="V9" s="1180"/>
      <c r="W9" s="615" t="s">
        <v>149</v>
      </c>
    </row>
    <row r="10" spans="1:23">
      <c r="A10" s="808" t="s">
        <v>177</v>
      </c>
      <c r="B10" s="722" t="s">
        <v>178</v>
      </c>
      <c r="C10" s="722">
        <v>436</v>
      </c>
      <c r="D10" s="809" t="s">
        <v>179</v>
      </c>
      <c r="E10" s="807" t="s">
        <v>180</v>
      </c>
      <c r="F10" s="804">
        <v>45557</v>
      </c>
      <c r="G10" s="805">
        <f>F10+1</f>
        <v>45558</v>
      </c>
      <c r="H10" s="806">
        <f>F10+4</f>
        <v>45561</v>
      </c>
      <c r="I10" s="1183"/>
      <c r="J10" s="1186"/>
      <c r="K10" s="1189"/>
      <c r="L10" s="1192"/>
      <c r="M10" s="1146"/>
      <c r="N10" s="1198"/>
      <c r="O10" s="1201"/>
      <c r="P10" s="1177"/>
      <c r="Q10" s="1207"/>
      <c r="R10" s="1174"/>
      <c r="S10" s="1177"/>
      <c r="T10" s="1180"/>
      <c r="U10" s="1180"/>
      <c r="V10" s="1180"/>
      <c r="W10" s="615" t="s">
        <v>403</v>
      </c>
    </row>
    <row r="11" spans="1:23">
      <c r="A11" s="810" t="s">
        <v>181</v>
      </c>
      <c r="B11" s="722" t="s">
        <v>182</v>
      </c>
      <c r="C11" s="722">
        <v>437</v>
      </c>
      <c r="D11" s="809" t="s">
        <v>179</v>
      </c>
      <c r="E11" s="807" t="s">
        <v>180</v>
      </c>
      <c r="F11" s="804">
        <v>45558</v>
      </c>
      <c r="G11" s="805">
        <f>F11+1</f>
        <v>45559</v>
      </c>
      <c r="H11" s="806">
        <f>F11+2</f>
        <v>45560</v>
      </c>
      <c r="I11" s="1183"/>
      <c r="J11" s="1186"/>
      <c r="K11" s="1189"/>
      <c r="L11" s="1192"/>
      <c r="M11" s="1146"/>
      <c r="N11" s="1198"/>
      <c r="O11" s="1201"/>
      <c r="P11" s="1177"/>
      <c r="Q11" s="1207"/>
      <c r="R11" s="1174"/>
      <c r="S11" s="1177"/>
      <c r="T11" s="1180"/>
      <c r="U11" s="1180"/>
      <c r="V11" s="1180"/>
      <c r="W11" s="615" t="s">
        <v>149</v>
      </c>
    </row>
    <row r="12" spans="1:23">
      <c r="A12" s="449" t="s">
        <v>183</v>
      </c>
      <c r="B12" s="439" t="s">
        <v>184</v>
      </c>
      <c r="C12" s="439">
        <v>439</v>
      </c>
      <c r="D12" s="588" t="s">
        <v>169</v>
      </c>
      <c r="E12" s="554" t="s">
        <v>180</v>
      </c>
      <c r="F12" s="89">
        <v>45562</v>
      </c>
      <c r="G12" s="90">
        <f>F12+1</f>
        <v>45563</v>
      </c>
      <c r="H12" s="89">
        <f>F12+2</f>
        <v>45564</v>
      </c>
      <c r="I12" s="1183"/>
      <c r="J12" s="1186"/>
      <c r="K12" s="1189"/>
      <c r="L12" s="1192"/>
      <c r="M12" s="1146"/>
      <c r="N12" s="1198"/>
      <c r="O12" s="1201"/>
      <c r="P12" s="1177"/>
      <c r="Q12" s="1207"/>
      <c r="R12" s="1174"/>
      <c r="S12" s="1177"/>
      <c r="T12" s="1180"/>
      <c r="U12" s="1180"/>
      <c r="V12" s="1180"/>
      <c r="W12" s="615" t="s">
        <v>149</v>
      </c>
    </row>
    <row r="13" spans="1:23">
      <c r="A13" s="450" t="s">
        <v>185</v>
      </c>
      <c r="B13" s="440" t="s">
        <v>186</v>
      </c>
      <c r="C13" s="440">
        <v>439</v>
      </c>
      <c r="D13" s="590" t="s">
        <v>169</v>
      </c>
      <c r="E13" s="564" t="s">
        <v>187</v>
      </c>
      <c r="F13" s="96">
        <v>45558</v>
      </c>
      <c r="G13" s="97">
        <f>F13</f>
        <v>45558</v>
      </c>
      <c r="H13" s="98">
        <f>F13+1</f>
        <v>45559</v>
      </c>
      <c r="I13" s="1183"/>
      <c r="J13" s="1186"/>
      <c r="K13" s="1189"/>
      <c r="L13" s="1192"/>
      <c r="M13" s="1146"/>
      <c r="N13" s="1198"/>
      <c r="O13" s="1201"/>
      <c r="P13" s="1177"/>
      <c r="Q13" s="1207"/>
      <c r="R13" s="1174"/>
      <c r="S13" s="1177"/>
      <c r="T13" s="1180"/>
      <c r="U13" s="1180"/>
      <c r="V13" s="1180"/>
      <c r="W13" s="615" t="s">
        <v>149</v>
      </c>
    </row>
    <row r="14" spans="1:23">
      <c r="A14" s="451" t="s">
        <v>177</v>
      </c>
      <c r="B14" s="440" t="s">
        <v>178</v>
      </c>
      <c r="C14" s="440">
        <v>436</v>
      </c>
      <c r="D14" s="590" t="s">
        <v>179</v>
      </c>
      <c r="E14" s="565" t="s">
        <v>187</v>
      </c>
      <c r="F14" s="102">
        <v>45560</v>
      </c>
      <c r="G14" s="103">
        <f t="shared" ref="G14" si="1">F14+1</f>
        <v>45561</v>
      </c>
      <c r="H14" s="281">
        <f>F14+1</f>
        <v>45561</v>
      </c>
      <c r="I14" s="1184"/>
      <c r="J14" s="1218"/>
      <c r="K14" s="1219"/>
      <c r="L14" s="1220"/>
      <c r="M14" s="1217"/>
      <c r="N14" s="1199"/>
      <c r="O14" s="1202"/>
      <c r="P14" s="1178"/>
      <c r="Q14" s="1208"/>
      <c r="R14" s="1175"/>
      <c r="S14" s="1178"/>
      <c r="T14" s="1181"/>
      <c r="U14" s="1181"/>
      <c r="V14" s="1181"/>
      <c r="W14" s="616" t="s">
        <v>149</v>
      </c>
    </row>
    <row r="15" spans="1:23">
      <c r="A15" s="104"/>
      <c r="B15" s="557" t="s">
        <v>149</v>
      </c>
      <c r="C15" s="94"/>
      <c r="D15" s="94"/>
      <c r="E15" s="542" t="s">
        <v>149</v>
      </c>
      <c r="F15" s="542"/>
      <c r="G15" s="542"/>
      <c r="H15" s="542"/>
      <c r="I15" s="310"/>
      <c r="J15" s="310"/>
      <c r="K15" s="310"/>
      <c r="L15" s="310"/>
      <c r="M15" s="542" t="s">
        <v>149</v>
      </c>
      <c r="N15" s="542" t="s">
        <v>149</v>
      </c>
      <c r="O15" s="606" t="s">
        <v>149</v>
      </c>
      <c r="P15" s="614"/>
      <c r="Q15" s="614"/>
      <c r="R15" s="614"/>
      <c r="S15" s="614"/>
      <c r="T15" s="614" t="s">
        <v>149</v>
      </c>
      <c r="U15" s="614" t="s">
        <v>149</v>
      </c>
      <c r="V15" s="614" t="s">
        <v>149</v>
      </c>
      <c r="W15" s="614" t="s">
        <v>149</v>
      </c>
    </row>
    <row r="16" spans="1:23">
      <c r="A16" s="74" t="s">
        <v>188</v>
      </c>
      <c r="B16" s="583" t="s">
        <v>168</v>
      </c>
      <c r="C16" s="282">
        <f>C8+1</f>
        <v>440</v>
      </c>
      <c r="D16" s="282" t="s">
        <v>169</v>
      </c>
      <c r="E16" s="562" t="s">
        <v>170</v>
      </c>
      <c r="F16" s="70">
        <f>F8+7</f>
        <v>45564</v>
      </c>
      <c r="G16" s="71">
        <f>F16+1</f>
        <v>45565</v>
      </c>
      <c r="H16" s="72">
        <f>F16+4</f>
        <v>45568</v>
      </c>
      <c r="I16" s="1182" t="s">
        <v>404</v>
      </c>
      <c r="J16" s="1185" t="s">
        <v>401</v>
      </c>
      <c r="K16" s="1188">
        <v>440</v>
      </c>
      <c r="L16" s="1191" t="s">
        <v>169</v>
      </c>
      <c r="M16" s="1216">
        <v>45574</v>
      </c>
      <c r="N16" s="1197">
        <f>SUM(M16+1)</f>
        <v>45575</v>
      </c>
      <c r="O16" s="1200">
        <f>SUM(O8+7)</f>
        <v>45583</v>
      </c>
      <c r="P16" s="1176" t="s">
        <v>405</v>
      </c>
      <c r="Q16" s="1206"/>
      <c r="R16" s="1173">
        <v>4</v>
      </c>
      <c r="S16" s="1176" t="s">
        <v>356</v>
      </c>
      <c r="T16" s="1179">
        <f>SUM(U8+6)</f>
        <v>45590</v>
      </c>
      <c r="U16" s="1179">
        <f>SUM(T16+1)</f>
        <v>45591</v>
      </c>
      <c r="V16" s="1179">
        <f>SUM(U16+23)</f>
        <v>45614</v>
      </c>
      <c r="W16" s="617" t="s">
        <v>149</v>
      </c>
    </row>
    <row r="17" spans="1:23">
      <c r="A17" s="331" t="s">
        <v>188</v>
      </c>
      <c r="B17" s="728" t="s">
        <v>168</v>
      </c>
      <c r="C17" s="282">
        <f>C9+1</f>
        <v>440</v>
      </c>
      <c r="D17" s="282" t="s">
        <v>169</v>
      </c>
      <c r="E17" s="563" t="s">
        <v>176</v>
      </c>
      <c r="F17" s="78">
        <f>F9+7</f>
        <v>45567</v>
      </c>
      <c r="G17" s="79">
        <f t="shared" ref="G17" si="2">F17+1</f>
        <v>45568</v>
      </c>
      <c r="H17" s="80">
        <f>F17+1</f>
        <v>45568</v>
      </c>
      <c r="I17" s="1183"/>
      <c r="J17" s="1186"/>
      <c r="K17" s="1189"/>
      <c r="L17" s="1192"/>
      <c r="M17" s="1146"/>
      <c r="N17" s="1198"/>
      <c r="O17" s="1201"/>
      <c r="P17" s="1177"/>
      <c r="Q17" s="1207"/>
      <c r="R17" s="1174"/>
      <c r="S17" s="1177"/>
      <c r="T17" s="1180"/>
      <c r="U17" s="1180"/>
      <c r="V17" s="1180"/>
      <c r="W17" s="615" t="s">
        <v>149</v>
      </c>
    </row>
    <row r="18" spans="1:23">
      <c r="A18" s="84" t="s">
        <v>190</v>
      </c>
      <c r="B18" s="587" t="s">
        <v>178</v>
      </c>
      <c r="C18" s="439">
        <f>C10+1</f>
        <v>437</v>
      </c>
      <c r="D18" s="439" t="s">
        <v>179</v>
      </c>
      <c r="E18" s="554" t="s">
        <v>180</v>
      </c>
      <c r="F18" s="89">
        <f>F10+7</f>
        <v>45564</v>
      </c>
      <c r="G18" s="90">
        <f>F18+1</f>
        <v>45565</v>
      </c>
      <c r="H18" s="91">
        <f>F18+4</f>
        <v>45568</v>
      </c>
      <c r="I18" s="1183"/>
      <c r="J18" s="1186"/>
      <c r="K18" s="1189"/>
      <c r="L18" s="1192"/>
      <c r="M18" s="1146"/>
      <c r="N18" s="1198"/>
      <c r="O18" s="1201"/>
      <c r="P18" s="1177"/>
      <c r="Q18" s="1207"/>
      <c r="R18" s="1174"/>
      <c r="S18" s="1177"/>
      <c r="T18" s="1180"/>
      <c r="U18" s="1180"/>
      <c r="V18" s="1180"/>
      <c r="W18" s="615" t="s">
        <v>149</v>
      </c>
    </row>
    <row r="19" spans="1:23">
      <c r="A19" s="778" t="s">
        <v>191</v>
      </c>
      <c r="B19" s="724" t="s">
        <v>182</v>
      </c>
      <c r="C19" s="722">
        <f>C11+1</f>
        <v>438</v>
      </c>
      <c r="D19" s="722" t="s">
        <v>179</v>
      </c>
      <c r="E19" s="807" t="s">
        <v>180</v>
      </c>
      <c r="F19" s="804">
        <f>F11+7</f>
        <v>45565</v>
      </c>
      <c r="G19" s="805">
        <f>F19+1</f>
        <v>45566</v>
      </c>
      <c r="H19" s="806">
        <f>F19+2</f>
        <v>45567</v>
      </c>
      <c r="I19" s="1183"/>
      <c r="J19" s="1186"/>
      <c r="K19" s="1189"/>
      <c r="L19" s="1192"/>
      <c r="M19" s="1146"/>
      <c r="N19" s="1198"/>
      <c r="O19" s="1201"/>
      <c r="P19" s="1177"/>
      <c r="Q19" s="1207"/>
      <c r="R19" s="1174"/>
      <c r="S19" s="1177"/>
      <c r="T19" s="1180"/>
      <c r="U19" s="1180"/>
      <c r="V19" s="1180"/>
      <c r="W19" s="615" t="s">
        <v>149</v>
      </c>
    </row>
    <row r="20" spans="1:23">
      <c r="A20" s="84" t="s">
        <v>192</v>
      </c>
      <c r="B20" s="587" t="s">
        <v>184</v>
      </c>
      <c r="C20" s="439">
        <f>C12+1</f>
        <v>440</v>
      </c>
      <c r="D20" s="439" t="s">
        <v>169</v>
      </c>
      <c r="E20" s="554" t="s">
        <v>180</v>
      </c>
      <c r="F20" s="89">
        <f>F12+7</f>
        <v>45569</v>
      </c>
      <c r="G20" s="90">
        <f>F20+1</f>
        <v>45570</v>
      </c>
      <c r="H20" s="89">
        <f>F20+2</f>
        <v>45571</v>
      </c>
      <c r="I20" s="1183"/>
      <c r="J20" s="1186"/>
      <c r="K20" s="1189"/>
      <c r="L20" s="1192"/>
      <c r="M20" s="1146"/>
      <c r="N20" s="1198"/>
      <c r="O20" s="1201"/>
      <c r="P20" s="1177"/>
      <c r="Q20" s="1207"/>
      <c r="R20" s="1174"/>
      <c r="S20" s="1177"/>
      <c r="T20" s="1180"/>
      <c r="U20" s="1180"/>
      <c r="V20" s="1180"/>
      <c r="W20" s="615" t="s">
        <v>149</v>
      </c>
    </row>
    <row r="21" spans="1:23">
      <c r="A21" s="104" t="s">
        <v>193</v>
      </c>
      <c r="B21" s="589" t="s">
        <v>186</v>
      </c>
      <c r="C21" s="440">
        <f>C13+1</f>
        <v>440</v>
      </c>
      <c r="D21" s="440" t="s">
        <v>169</v>
      </c>
      <c r="E21" s="564" t="s">
        <v>187</v>
      </c>
      <c r="F21" s="96">
        <f>SUM(F13+7)</f>
        <v>45565</v>
      </c>
      <c r="G21" s="97">
        <f>F21</f>
        <v>45565</v>
      </c>
      <c r="H21" s="98">
        <f>F21+1</f>
        <v>45566</v>
      </c>
      <c r="I21" s="1183"/>
      <c r="J21" s="1186"/>
      <c r="K21" s="1189"/>
      <c r="L21" s="1192"/>
      <c r="M21" s="1146"/>
      <c r="N21" s="1198"/>
      <c r="O21" s="1201"/>
      <c r="P21" s="1177"/>
      <c r="Q21" s="1207"/>
      <c r="R21" s="1174"/>
      <c r="S21" s="1177"/>
      <c r="T21" s="1180"/>
      <c r="U21" s="1180"/>
      <c r="V21" s="1180"/>
      <c r="W21" s="615" t="s">
        <v>149</v>
      </c>
    </row>
    <row r="22" spans="1:23">
      <c r="A22" s="762" t="s">
        <v>190</v>
      </c>
      <c r="B22" s="604" t="s">
        <v>178</v>
      </c>
      <c r="C22" s="393">
        <f>C14+1</f>
        <v>437</v>
      </c>
      <c r="D22" s="393" t="s">
        <v>179</v>
      </c>
      <c r="E22" s="769" t="s">
        <v>187</v>
      </c>
      <c r="F22" s="480">
        <f>SUM(F14+4)</f>
        <v>45564</v>
      </c>
      <c r="G22" s="481">
        <f t="shared" ref="G22" si="3">F22+1</f>
        <v>45565</v>
      </c>
      <c r="H22" s="639">
        <f>F22+1</f>
        <v>45565</v>
      </c>
      <c r="I22" s="1184"/>
      <c r="J22" s="1187"/>
      <c r="K22" s="1190"/>
      <c r="L22" s="1193"/>
      <c r="M22" s="1217"/>
      <c r="N22" s="1199"/>
      <c r="O22" s="1202"/>
      <c r="P22" s="1178"/>
      <c r="Q22" s="1208"/>
      <c r="R22" s="1175"/>
      <c r="S22" s="1178"/>
      <c r="T22" s="1181"/>
      <c r="U22" s="1181"/>
      <c r="V22" s="1181"/>
      <c r="W22" s="616" t="s">
        <v>149</v>
      </c>
    </row>
    <row r="23" spans="1:23">
      <c r="A23" s="556"/>
      <c r="B23" s="94"/>
      <c r="C23" s="94"/>
      <c r="D23" s="94"/>
      <c r="E23" s="557" t="s">
        <v>149</v>
      </c>
      <c r="F23" s="557"/>
      <c r="G23" s="557"/>
      <c r="H23" s="557"/>
      <c r="I23" s="310"/>
      <c r="J23" s="310"/>
      <c r="K23" s="310"/>
      <c r="L23" s="310"/>
      <c r="M23" s="542" t="s">
        <v>149</v>
      </c>
      <c r="N23" s="542" t="s">
        <v>149</v>
      </c>
      <c r="O23" s="606" t="s">
        <v>149</v>
      </c>
      <c r="P23" s="614"/>
      <c r="Q23" s="614"/>
      <c r="R23" s="614"/>
      <c r="S23" s="614"/>
      <c r="T23" s="614" t="s">
        <v>149</v>
      </c>
      <c r="U23" s="614" t="s">
        <v>149</v>
      </c>
      <c r="V23" s="614" t="s">
        <v>149</v>
      </c>
      <c r="W23" s="614" t="s">
        <v>149</v>
      </c>
    </row>
    <row r="24" spans="1:23">
      <c r="A24" s="812" t="s">
        <v>194</v>
      </c>
      <c r="B24" s="393" t="s">
        <v>168</v>
      </c>
      <c r="C24" s="393">
        <f>C16+1</f>
        <v>441</v>
      </c>
      <c r="D24" s="393" t="s">
        <v>169</v>
      </c>
      <c r="E24" s="767" t="s">
        <v>170</v>
      </c>
      <c r="F24" s="398">
        <f>F16+7</f>
        <v>45571</v>
      </c>
      <c r="G24" s="397">
        <f>F24+1</f>
        <v>45572</v>
      </c>
      <c r="H24" s="401">
        <f>F24+4</f>
        <v>45575</v>
      </c>
      <c r="I24" s="1182" t="s">
        <v>406</v>
      </c>
      <c r="J24" s="1185" t="s">
        <v>401</v>
      </c>
      <c r="K24" s="1188">
        <v>441</v>
      </c>
      <c r="L24" s="1191" t="s">
        <v>169</v>
      </c>
      <c r="M24" s="1216">
        <f>(M16+7)</f>
        <v>45581</v>
      </c>
      <c r="N24" s="1197">
        <f>SUM(M24+1)</f>
        <v>45582</v>
      </c>
      <c r="O24" s="1200">
        <f>SUM(O16+7)</f>
        <v>45590</v>
      </c>
      <c r="P24" s="1176" t="s">
        <v>407</v>
      </c>
      <c r="Q24" s="1206"/>
      <c r="R24" s="1173">
        <v>8</v>
      </c>
      <c r="S24" s="1176" t="s">
        <v>356</v>
      </c>
      <c r="T24" s="1179">
        <f>SUM(U16+5)</f>
        <v>45596</v>
      </c>
      <c r="U24" s="1179">
        <f>SUM(T24+1)</f>
        <v>45597</v>
      </c>
      <c r="V24" s="1179">
        <f>SUM(U24+23)</f>
        <v>45620</v>
      </c>
      <c r="W24" s="617" t="s">
        <v>149</v>
      </c>
    </row>
    <row r="25" spans="1:23">
      <c r="A25" s="448" t="s">
        <v>194</v>
      </c>
      <c r="B25" s="282" t="s">
        <v>168</v>
      </c>
      <c r="C25" s="282">
        <f>C17+1</f>
        <v>441</v>
      </c>
      <c r="D25" s="282" t="s">
        <v>169</v>
      </c>
      <c r="E25" s="563" t="s">
        <v>176</v>
      </c>
      <c r="F25" s="78">
        <f>F17+7</f>
        <v>45574</v>
      </c>
      <c r="G25" s="79">
        <f t="shared" ref="G25" si="4">F25+1</f>
        <v>45575</v>
      </c>
      <c r="H25" s="80">
        <f>F25+1</f>
        <v>45575</v>
      </c>
      <c r="I25" s="1183"/>
      <c r="J25" s="1186"/>
      <c r="K25" s="1189"/>
      <c r="L25" s="1192"/>
      <c r="M25" s="1146"/>
      <c r="N25" s="1198"/>
      <c r="O25" s="1201"/>
      <c r="P25" s="1177"/>
      <c r="Q25" s="1207"/>
      <c r="R25" s="1174"/>
      <c r="S25" s="1177"/>
      <c r="T25" s="1180"/>
      <c r="U25" s="1180"/>
      <c r="V25" s="1180"/>
      <c r="W25" s="615" t="s">
        <v>149</v>
      </c>
    </row>
    <row r="26" spans="1:23">
      <c r="A26" s="449" t="s">
        <v>196</v>
      </c>
      <c r="B26" s="722" t="s">
        <v>178</v>
      </c>
      <c r="C26" s="722">
        <f>C18+1</f>
        <v>438</v>
      </c>
      <c r="D26" s="722" t="s">
        <v>179</v>
      </c>
      <c r="E26" s="807" t="s">
        <v>180</v>
      </c>
      <c r="F26" s="804">
        <f>F18+7</f>
        <v>45571</v>
      </c>
      <c r="G26" s="805">
        <f>F26+1</f>
        <v>45572</v>
      </c>
      <c r="H26" s="806">
        <f>F26+4</f>
        <v>45575</v>
      </c>
      <c r="I26" s="1183"/>
      <c r="J26" s="1186"/>
      <c r="K26" s="1189"/>
      <c r="L26" s="1192"/>
      <c r="M26" s="1146"/>
      <c r="N26" s="1198"/>
      <c r="O26" s="1201"/>
      <c r="P26" s="1177"/>
      <c r="Q26" s="1207"/>
      <c r="R26" s="1174"/>
      <c r="S26" s="1177"/>
      <c r="T26" s="1180"/>
      <c r="U26" s="1180"/>
      <c r="V26" s="1180"/>
      <c r="W26" s="615" t="s">
        <v>149</v>
      </c>
    </row>
    <row r="27" spans="1:23">
      <c r="A27" s="494" t="s">
        <v>197</v>
      </c>
      <c r="B27" s="393" t="s">
        <v>182</v>
      </c>
      <c r="C27" s="393">
        <f>C19+1</f>
        <v>439</v>
      </c>
      <c r="D27" s="393" t="s">
        <v>179</v>
      </c>
      <c r="E27" s="807" t="s">
        <v>180</v>
      </c>
      <c r="F27" s="334">
        <f>F19+7</f>
        <v>45572</v>
      </c>
      <c r="G27" s="335">
        <f>F27+1</f>
        <v>45573</v>
      </c>
      <c r="H27" s="336">
        <f>F27+2</f>
        <v>45574</v>
      </c>
      <c r="I27" s="1183"/>
      <c r="J27" s="1186"/>
      <c r="K27" s="1189"/>
      <c r="L27" s="1192"/>
      <c r="M27" s="1146"/>
      <c r="N27" s="1198"/>
      <c r="O27" s="1201"/>
      <c r="P27" s="1177"/>
      <c r="Q27" s="1207"/>
      <c r="R27" s="1174"/>
      <c r="S27" s="1177"/>
      <c r="T27" s="1180"/>
      <c r="U27" s="1180"/>
      <c r="V27" s="1180"/>
      <c r="W27" s="615" t="s">
        <v>149</v>
      </c>
    </row>
    <row r="28" spans="1:23">
      <c r="A28" s="449" t="s">
        <v>198</v>
      </c>
      <c r="B28" s="722" t="s">
        <v>184</v>
      </c>
      <c r="C28" s="722">
        <f>C20+1</f>
        <v>441</v>
      </c>
      <c r="D28" s="722" t="s">
        <v>169</v>
      </c>
      <c r="E28" s="807" t="s">
        <v>180</v>
      </c>
      <c r="F28" s="804">
        <f>F20+7</f>
        <v>45576</v>
      </c>
      <c r="G28" s="805">
        <f>F28+1</f>
        <v>45577</v>
      </c>
      <c r="H28" s="804">
        <f>F28+2</f>
        <v>45578</v>
      </c>
      <c r="I28" s="1183"/>
      <c r="J28" s="1186"/>
      <c r="K28" s="1189"/>
      <c r="L28" s="1192"/>
      <c r="M28" s="1146"/>
      <c r="N28" s="1198"/>
      <c r="O28" s="1201"/>
      <c r="P28" s="1177"/>
      <c r="Q28" s="1207"/>
      <c r="R28" s="1174"/>
      <c r="S28" s="1177"/>
      <c r="T28" s="1180"/>
      <c r="U28" s="1180"/>
      <c r="V28" s="1180"/>
      <c r="W28" s="615" t="s">
        <v>149</v>
      </c>
    </row>
    <row r="29" spans="1:23">
      <c r="A29" s="450" t="s">
        <v>199</v>
      </c>
      <c r="B29" s="440" t="s">
        <v>186</v>
      </c>
      <c r="C29" s="440">
        <f>C21+1</f>
        <v>441</v>
      </c>
      <c r="D29" s="440" t="s">
        <v>169</v>
      </c>
      <c r="E29" s="564" t="s">
        <v>187</v>
      </c>
      <c r="F29" s="96">
        <f>SUM(F21+7)</f>
        <v>45572</v>
      </c>
      <c r="G29" s="97">
        <f>F29</f>
        <v>45572</v>
      </c>
      <c r="H29" s="98">
        <f>F29+1</f>
        <v>45573</v>
      </c>
      <c r="I29" s="1183"/>
      <c r="J29" s="1186"/>
      <c r="K29" s="1189"/>
      <c r="L29" s="1192"/>
      <c r="M29" s="1146"/>
      <c r="N29" s="1198"/>
      <c r="O29" s="1201"/>
      <c r="P29" s="1177"/>
      <c r="Q29" s="1207"/>
      <c r="R29" s="1174"/>
      <c r="S29" s="1177"/>
      <c r="T29" s="1180"/>
      <c r="U29" s="1180"/>
      <c r="V29" s="1180"/>
      <c r="W29" s="615" t="s">
        <v>149</v>
      </c>
    </row>
    <row r="30" spans="1:23">
      <c r="A30" s="451" t="s">
        <v>200</v>
      </c>
      <c r="B30" s="440" t="s">
        <v>184</v>
      </c>
      <c r="C30" s="440">
        <v>440</v>
      </c>
      <c r="D30" s="440" t="s">
        <v>201</v>
      </c>
      <c r="E30" s="845" t="s">
        <v>187</v>
      </c>
      <c r="F30" s="102">
        <f>SUM(F22+7)</f>
        <v>45571</v>
      </c>
      <c r="G30" s="103">
        <f t="shared" ref="G30" si="5">F30+1</f>
        <v>45572</v>
      </c>
      <c r="H30" s="281">
        <f>F30+1</f>
        <v>45572</v>
      </c>
      <c r="I30" s="1184"/>
      <c r="J30" s="1187"/>
      <c r="K30" s="1190"/>
      <c r="L30" s="1193"/>
      <c r="M30" s="1217"/>
      <c r="N30" s="1199"/>
      <c r="O30" s="1202"/>
      <c r="P30" s="1178"/>
      <c r="Q30" s="1208"/>
      <c r="R30" s="1175"/>
      <c r="S30" s="1178"/>
      <c r="T30" s="1181"/>
      <c r="U30" s="1181"/>
      <c r="V30" s="1181"/>
      <c r="W30" s="616" t="s">
        <v>149</v>
      </c>
    </row>
    <row r="31" spans="1:23">
      <c r="A31" s="104"/>
      <c r="B31" s="94"/>
      <c r="C31" s="557" t="s">
        <v>149</v>
      </c>
      <c r="D31" s="557" t="s">
        <v>149</v>
      </c>
      <c r="E31" s="94"/>
      <c r="F31" s="96"/>
      <c r="G31" s="96"/>
      <c r="H31" s="96"/>
      <c r="I31" s="310"/>
      <c r="J31" s="310"/>
      <c r="K31" s="310"/>
      <c r="L31" s="310"/>
      <c r="M31" s="542" t="s">
        <v>149</v>
      </c>
      <c r="N31" s="542" t="s">
        <v>149</v>
      </c>
      <c r="O31" s="606" t="s">
        <v>149</v>
      </c>
      <c r="P31" s="614"/>
      <c r="Q31" s="614"/>
      <c r="R31" s="614"/>
      <c r="S31" s="614"/>
      <c r="T31" s="614" t="s">
        <v>149</v>
      </c>
      <c r="U31" s="614" t="s">
        <v>149</v>
      </c>
      <c r="V31" s="614" t="s">
        <v>149</v>
      </c>
      <c r="W31" s="614" t="s">
        <v>149</v>
      </c>
    </row>
    <row r="32" spans="1:23">
      <c r="A32" s="447" t="s">
        <v>202</v>
      </c>
      <c r="B32" s="282" t="s">
        <v>168</v>
      </c>
      <c r="C32" s="282">
        <f>C24+1</f>
        <v>442</v>
      </c>
      <c r="D32" s="584" t="s">
        <v>169</v>
      </c>
      <c r="E32" s="69" t="s">
        <v>170</v>
      </c>
      <c r="F32" s="70">
        <f>F24+7</f>
        <v>45578</v>
      </c>
      <c r="G32" s="71">
        <f>F32+1</f>
        <v>45579</v>
      </c>
      <c r="H32" s="72">
        <f>F32+4</f>
        <v>45582</v>
      </c>
      <c r="I32" s="1182" t="s">
        <v>408</v>
      </c>
      <c r="J32" s="1185" t="s">
        <v>401</v>
      </c>
      <c r="K32" s="1188">
        <v>442</v>
      </c>
      <c r="L32" s="1191" t="s">
        <v>169</v>
      </c>
      <c r="M32" s="1216">
        <f>(M24+7)</f>
        <v>45588</v>
      </c>
      <c r="N32" s="1197">
        <f>SUM(M32+1)</f>
        <v>45589</v>
      </c>
      <c r="O32" s="1200">
        <f>SUM(O24+7)</f>
        <v>45597</v>
      </c>
      <c r="P32" s="1176" t="s">
        <v>409</v>
      </c>
      <c r="Q32" s="1206"/>
      <c r="R32" s="1173">
        <v>4</v>
      </c>
      <c r="S32" s="1176" t="s">
        <v>356</v>
      </c>
      <c r="T32" s="1179">
        <f>SUM(U24+7)</f>
        <v>45604</v>
      </c>
      <c r="U32" s="1179">
        <f>SUM(T32+1)</f>
        <v>45605</v>
      </c>
      <c r="V32" s="1179">
        <f>SUM(U32+23)</f>
        <v>45628</v>
      </c>
      <c r="W32" s="617" t="s">
        <v>149</v>
      </c>
    </row>
    <row r="33" spans="1:23">
      <c r="A33" s="448" t="s">
        <v>202</v>
      </c>
      <c r="B33" s="331" t="s">
        <v>168</v>
      </c>
      <c r="C33" s="331">
        <f>C25+1</f>
        <v>442</v>
      </c>
      <c r="D33" s="728" t="s">
        <v>169</v>
      </c>
      <c r="E33" s="77" t="s">
        <v>176</v>
      </c>
      <c r="F33" s="78">
        <f>F25+7</f>
        <v>45581</v>
      </c>
      <c r="G33" s="79">
        <f t="shared" ref="G33" si="6">F33+1</f>
        <v>45582</v>
      </c>
      <c r="H33" s="80">
        <f>F33+1</f>
        <v>45582</v>
      </c>
      <c r="I33" s="1183"/>
      <c r="J33" s="1186"/>
      <c r="K33" s="1189"/>
      <c r="L33" s="1192"/>
      <c r="M33" s="1146"/>
      <c r="N33" s="1198"/>
      <c r="O33" s="1201"/>
      <c r="P33" s="1177"/>
      <c r="Q33" s="1207"/>
      <c r="R33" s="1174"/>
      <c r="S33" s="1177"/>
      <c r="T33" s="1180"/>
      <c r="U33" s="1180"/>
      <c r="V33" s="1180"/>
      <c r="W33" s="615" t="s">
        <v>149</v>
      </c>
    </row>
    <row r="34" spans="1:23">
      <c r="A34" s="449" t="s">
        <v>203</v>
      </c>
      <c r="B34" s="439" t="s">
        <v>178</v>
      </c>
      <c r="C34" s="439">
        <f>C26+1</f>
        <v>439</v>
      </c>
      <c r="D34" s="588" t="s">
        <v>179</v>
      </c>
      <c r="E34" s="88" t="s">
        <v>180</v>
      </c>
      <c r="F34" s="89">
        <f>F26+7</f>
        <v>45578</v>
      </c>
      <c r="G34" s="90">
        <f>F34+1</f>
        <v>45579</v>
      </c>
      <c r="H34" s="91">
        <f>F34+4</f>
        <v>45582</v>
      </c>
      <c r="I34" s="1183"/>
      <c r="J34" s="1186"/>
      <c r="K34" s="1189"/>
      <c r="L34" s="1192"/>
      <c r="M34" s="1146"/>
      <c r="N34" s="1198"/>
      <c r="O34" s="1201"/>
      <c r="P34" s="1177"/>
      <c r="Q34" s="1207"/>
      <c r="R34" s="1174"/>
      <c r="S34" s="1177"/>
      <c r="T34" s="1180"/>
      <c r="U34" s="1180"/>
      <c r="V34" s="1180"/>
      <c r="W34" s="615" t="s">
        <v>149</v>
      </c>
    </row>
    <row r="35" spans="1:23">
      <c r="A35" s="494" t="s">
        <v>204</v>
      </c>
      <c r="B35" s="393" t="s">
        <v>182</v>
      </c>
      <c r="C35" s="393">
        <f>C27+1</f>
        <v>440</v>
      </c>
      <c r="D35" s="605" t="s">
        <v>179</v>
      </c>
      <c r="E35" s="88" t="s">
        <v>180</v>
      </c>
      <c r="F35" s="334">
        <f>F27+7</f>
        <v>45579</v>
      </c>
      <c r="G35" s="335">
        <f>F35+1</f>
        <v>45580</v>
      </c>
      <c r="H35" s="336">
        <f>F35+2</f>
        <v>45581</v>
      </c>
      <c r="I35" s="1183"/>
      <c r="J35" s="1186"/>
      <c r="K35" s="1189"/>
      <c r="L35" s="1192"/>
      <c r="M35" s="1146"/>
      <c r="N35" s="1198"/>
      <c r="O35" s="1201"/>
      <c r="P35" s="1177"/>
      <c r="Q35" s="1207"/>
      <c r="R35" s="1174"/>
      <c r="S35" s="1177"/>
      <c r="T35" s="1180"/>
      <c r="U35" s="1180"/>
      <c r="V35" s="1180"/>
      <c r="W35" s="615" t="s">
        <v>149</v>
      </c>
    </row>
    <row r="36" spans="1:23">
      <c r="A36" s="449" t="s">
        <v>205</v>
      </c>
      <c r="B36" s="393" t="s">
        <v>184</v>
      </c>
      <c r="C36" s="393">
        <f>C28+1</f>
        <v>442</v>
      </c>
      <c r="D36" s="605" t="s">
        <v>169</v>
      </c>
      <c r="E36" s="88" t="s">
        <v>180</v>
      </c>
      <c r="F36" s="334">
        <f>F28+7</f>
        <v>45583</v>
      </c>
      <c r="G36" s="335">
        <f>F36+1</f>
        <v>45584</v>
      </c>
      <c r="H36" s="334">
        <f>F36+2</f>
        <v>45585</v>
      </c>
      <c r="I36" s="1183"/>
      <c r="J36" s="1186"/>
      <c r="K36" s="1189"/>
      <c r="L36" s="1192"/>
      <c r="M36" s="1146"/>
      <c r="N36" s="1198"/>
      <c r="O36" s="1201"/>
      <c r="P36" s="1177"/>
      <c r="Q36" s="1207"/>
      <c r="R36" s="1174"/>
      <c r="S36" s="1177"/>
      <c r="T36" s="1180"/>
      <c r="U36" s="1180"/>
      <c r="V36" s="1180"/>
      <c r="W36" s="615" t="s">
        <v>149</v>
      </c>
    </row>
    <row r="37" spans="1:23">
      <c r="A37" s="857" t="s">
        <v>206</v>
      </c>
      <c r="B37" s="440" t="s">
        <v>186</v>
      </c>
      <c r="C37" s="440">
        <f>C29+1</f>
        <v>442</v>
      </c>
      <c r="D37" s="590" t="s">
        <v>169</v>
      </c>
      <c r="E37" s="95" t="s">
        <v>187</v>
      </c>
      <c r="F37" s="334">
        <f>SUM(F29+7)</f>
        <v>45579</v>
      </c>
      <c r="G37" s="335">
        <f>F37</f>
        <v>45579</v>
      </c>
      <c r="H37" s="336">
        <f>F37+1</f>
        <v>45580</v>
      </c>
      <c r="I37" s="1183"/>
      <c r="J37" s="1186"/>
      <c r="K37" s="1189"/>
      <c r="L37" s="1192"/>
      <c r="M37" s="1146"/>
      <c r="N37" s="1198"/>
      <c r="O37" s="1201"/>
      <c r="P37" s="1177"/>
      <c r="Q37" s="1207"/>
      <c r="R37" s="1174"/>
      <c r="S37" s="1177"/>
      <c r="T37" s="1180"/>
      <c r="U37" s="1180"/>
      <c r="V37" s="1180"/>
      <c r="W37" s="615" t="s">
        <v>149</v>
      </c>
    </row>
    <row r="38" spans="1:23">
      <c r="A38" s="451" t="s">
        <v>198</v>
      </c>
      <c r="B38" s="440" t="s">
        <v>184</v>
      </c>
      <c r="C38" s="440">
        <f>C30+1</f>
        <v>441</v>
      </c>
      <c r="D38" s="590" t="s">
        <v>201</v>
      </c>
      <c r="E38" s="101" t="s">
        <v>187</v>
      </c>
      <c r="F38" s="102">
        <f>SUM(F30+7)</f>
        <v>45578</v>
      </c>
      <c r="G38" s="103">
        <f t="shared" ref="G38" si="7">F38+1</f>
        <v>45579</v>
      </c>
      <c r="H38" s="281">
        <f>F38+1</f>
        <v>45579</v>
      </c>
      <c r="I38" s="1184"/>
      <c r="J38" s="1187"/>
      <c r="K38" s="1190"/>
      <c r="L38" s="1193"/>
      <c r="M38" s="1217"/>
      <c r="N38" s="1199"/>
      <c r="O38" s="1202"/>
      <c r="P38" s="1178"/>
      <c r="Q38" s="1208"/>
      <c r="R38" s="1175"/>
      <c r="S38" s="1178"/>
      <c r="T38" s="1181"/>
      <c r="U38" s="1181"/>
      <c r="V38" s="1181"/>
      <c r="W38" s="616" t="s">
        <v>149</v>
      </c>
    </row>
    <row r="39" spans="1:23">
      <c r="A39" s="556"/>
      <c r="B39" s="94"/>
      <c r="C39" s="94"/>
      <c r="D39" s="94"/>
      <c r="E39" s="94"/>
      <c r="F39" s="96"/>
      <c r="G39" s="96"/>
      <c r="H39" s="96"/>
      <c r="I39" s="310"/>
      <c r="J39" s="310"/>
      <c r="K39" s="310"/>
      <c r="L39" s="310"/>
      <c r="M39" s="542"/>
      <c r="N39" s="591"/>
      <c r="O39" s="606"/>
      <c r="P39" s="614"/>
      <c r="Q39" s="614"/>
      <c r="R39" s="614"/>
      <c r="S39" s="614"/>
      <c r="T39" s="614"/>
      <c r="U39" s="614"/>
      <c r="V39" s="614"/>
      <c r="W39" s="630"/>
    </row>
    <row r="40" spans="1:23">
      <c r="A40" s="447" t="s">
        <v>207</v>
      </c>
      <c r="B40" s="282" t="s">
        <v>168</v>
      </c>
      <c r="C40" s="282">
        <f>C32+1</f>
        <v>443</v>
      </c>
      <c r="D40" s="282" t="s">
        <v>169</v>
      </c>
      <c r="E40" s="69" t="s">
        <v>170</v>
      </c>
      <c r="F40" s="70">
        <f>F32+7</f>
        <v>45585</v>
      </c>
      <c r="G40" s="71">
        <f>F40+1</f>
        <v>45586</v>
      </c>
      <c r="H40" s="72">
        <f>F40+4</f>
        <v>45589</v>
      </c>
      <c r="I40" s="1182" t="s">
        <v>410</v>
      </c>
      <c r="J40" s="1185" t="s">
        <v>401</v>
      </c>
      <c r="K40" s="1188">
        <v>443</v>
      </c>
      <c r="L40" s="1191" t="s">
        <v>169</v>
      </c>
      <c r="M40" s="1194">
        <f>SUM(M32+7)</f>
        <v>45595</v>
      </c>
      <c r="N40" s="1197">
        <f>SUM(M40+1)</f>
        <v>45596</v>
      </c>
      <c r="O40" s="1200">
        <f>SUM(O32+7)</f>
        <v>45604</v>
      </c>
      <c r="P40" s="1176" t="s">
        <v>411</v>
      </c>
      <c r="Q40" s="1206"/>
      <c r="R40" s="1173">
        <v>8</v>
      </c>
      <c r="S40" s="1176" t="s">
        <v>356</v>
      </c>
      <c r="T40" s="1179">
        <f>SUM(U32+6)</f>
        <v>45611</v>
      </c>
      <c r="U40" s="1179">
        <f>SUM(T40+1)</f>
        <v>45612</v>
      </c>
      <c r="V40" s="1179">
        <f>SUM(U40+23)</f>
        <v>45635</v>
      </c>
      <c r="W40" s="617" t="s">
        <v>149</v>
      </c>
    </row>
    <row r="41" spans="1:23">
      <c r="A41" s="448" t="s">
        <v>207</v>
      </c>
      <c r="B41" s="282" t="s">
        <v>168</v>
      </c>
      <c r="C41" s="282">
        <f>C33+1</f>
        <v>443</v>
      </c>
      <c r="D41" s="282" t="s">
        <v>169</v>
      </c>
      <c r="E41" s="77" t="s">
        <v>176</v>
      </c>
      <c r="F41" s="78">
        <f>F33+7</f>
        <v>45588</v>
      </c>
      <c r="G41" s="79">
        <f t="shared" ref="G41" si="8">F41+1</f>
        <v>45589</v>
      </c>
      <c r="H41" s="80">
        <f>F41+1</f>
        <v>45589</v>
      </c>
      <c r="I41" s="1183"/>
      <c r="J41" s="1186"/>
      <c r="K41" s="1189"/>
      <c r="L41" s="1192"/>
      <c r="M41" s="1195"/>
      <c r="N41" s="1198"/>
      <c r="O41" s="1201"/>
      <c r="P41" s="1177"/>
      <c r="Q41" s="1207"/>
      <c r="R41" s="1174"/>
      <c r="S41" s="1177"/>
      <c r="T41" s="1180"/>
      <c r="U41" s="1180"/>
      <c r="V41" s="1180"/>
      <c r="W41" s="615" t="s">
        <v>149</v>
      </c>
    </row>
    <row r="42" spans="1:23">
      <c r="A42" s="846" t="s">
        <v>209</v>
      </c>
      <c r="B42" s="393" t="s">
        <v>178</v>
      </c>
      <c r="C42" s="393">
        <f>C34+1</f>
        <v>440</v>
      </c>
      <c r="D42" s="393" t="s">
        <v>179</v>
      </c>
      <c r="E42" s="88" t="s">
        <v>180</v>
      </c>
      <c r="F42" s="334">
        <f>F34+7</f>
        <v>45585</v>
      </c>
      <c r="G42" s="335">
        <f>F42+1</f>
        <v>45586</v>
      </c>
      <c r="H42" s="336">
        <f>F42+4</f>
        <v>45589</v>
      </c>
      <c r="I42" s="1183"/>
      <c r="J42" s="1186"/>
      <c r="K42" s="1189"/>
      <c r="L42" s="1192"/>
      <c r="M42" s="1195"/>
      <c r="N42" s="1198"/>
      <c r="O42" s="1201"/>
      <c r="P42" s="1177"/>
      <c r="Q42" s="1207"/>
      <c r="R42" s="1174"/>
      <c r="S42" s="1177"/>
      <c r="T42" s="1180"/>
      <c r="U42" s="1180"/>
      <c r="V42" s="1180"/>
      <c r="W42" s="615" t="s">
        <v>149</v>
      </c>
    </row>
    <row r="43" spans="1:23">
      <c r="A43" s="494" t="s">
        <v>210</v>
      </c>
      <c r="B43" s="439" t="s">
        <v>182</v>
      </c>
      <c r="C43" s="439">
        <f>C35+1</f>
        <v>441</v>
      </c>
      <c r="D43" s="439" t="s">
        <v>179</v>
      </c>
      <c r="E43" s="88" t="s">
        <v>180</v>
      </c>
      <c r="F43" s="89">
        <f>F35+7</f>
        <v>45586</v>
      </c>
      <c r="G43" s="90">
        <f>F43+1</f>
        <v>45587</v>
      </c>
      <c r="H43" s="91">
        <f>F43+2</f>
        <v>45588</v>
      </c>
      <c r="I43" s="1183"/>
      <c r="J43" s="1186"/>
      <c r="K43" s="1189"/>
      <c r="L43" s="1192"/>
      <c r="M43" s="1195"/>
      <c r="N43" s="1198"/>
      <c r="O43" s="1201"/>
      <c r="P43" s="1177"/>
      <c r="Q43" s="1207"/>
      <c r="R43" s="1174"/>
      <c r="S43" s="1177"/>
      <c r="T43" s="1180"/>
      <c r="U43" s="1180"/>
      <c r="V43" s="1180"/>
      <c r="W43" s="615" t="s">
        <v>149</v>
      </c>
    </row>
    <row r="44" spans="1:23">
      <c r="A44" s="449" t="s">
        <v>211</v>
      </c>
      <c r="B44" s="439" t="s">
        <v>184</v>
      </c>
      <c r="C44" s="722">
        <f>C36+1</f>
        <v>443</v>
      </c>
      <c r="D44" s="722" t="s">
        <v>169</v>
      </c>
      <c r="E44" s="803" t="s">
        <v>180</v>
      </c>
      <c r="F44" s="804">
        <f>F36+7</f>
        <v>45590</v>
      </c>
      <c r="G44" s="805">
        <f>F44+1</f>
        <v>45591</v>
      </c>
      <c r="H44" s="804">
        <f>F44+2</f>
        <v>45592</v>
      </c>
      <c r="I44" s="1183"/>
      <c r="J44" s="1186"/>
      <c r="K44" s="1189"/>
      <c r="L44" s="1192"/>
      <c r="M44" s="1195"/>
      <c r="N44" s="1198"/>
      <c r="O44" s="1201"/>
      <c r="P44" s="1177"/>
      <c r="Q44" s="1207"/>
      <c r="R44" s="1174"/>
      <c r="S44" s="1177"/>
      <c r="T44" s="1180"/>
      <c r="U44" s="1180"/>
      <c r="V44" s="1180"/>
      <c r="W44" s="615" t="s">
        <v>149</v>
      </c>
    </row>
    <row r="45" spans="1:23">
      <c r="A45" s="450" t="s">
        <v>212</v>
      </c>
      <c r="B45" s="440" t="s">
        <v>186</v>
      </c>
      <c r="C45" s="440">
        <f>C37+1</f>
        <v>443</v>
      </c>
      <c r="D45" s="440" t="s">
        <v>169</v>
      </c>
      <c r="E45" s="95" t="s">
        <v>187</v>
      </c>
      <c r="F45" s="96">
        <f>SUM(F37+7)</f>
        <v>45586</v>
      </c>
      <c r="G45" s="97">
        <f>F45</f>
        <v>45586</v>
      </c>
      <c r="H45" s="98">
        <f>F45+1</f>
        <v>45587</v>
      </c>
      <c r="I45" s="1183"/>
      <c r="J45" s="1186"/>
      <c r="K45" s="1189"/>
      <c r="L45" s="1192"/>
      <c r="M45" s="1195"/>
      <c r="N45" s="1198"/>
      <c r="O45" s="1201"/>
      <c r="P45" s="1177"/>
      <c r="Q45" s="1207"/>
      <c r="R45" s="1174"/>
      <c r="S45" s="1177"/>
      <c r="T45" s="1180"/>
      <c r="U45" s="1180"/>
      <c r="V45" s="1180"/>
      <c r="W45" s="615" t="s">
        <v>149</v>
      </c>
    </row>
    <row r="46" spans="1:23">
      <c r="A46" s="451" t="s">
        <v>213</v>
      </c>
      <c r="B46" s="440" t="s">
        <v>184</v>
      </c>
      <c r="C46" s="440">
        <f>C38+1</f>
        <v>442</v>
      </c>
      <c r="D46" s="440" t="s">
        <v>201</v>
      </c>
      <c r="E46" s="101" t="s">
        <v>187</v>
      </c>
      <c r="F46" s="102">
        <f>SUM(F38+7)</f>
        <v>45585</v>
      </c>
      <c r="G46" s="103">
        <f t="shared" ref="G46" si="9">F46+1</f>
        <v>45586</v>
      </c>
      <c r="H46" s="281">
        <f>F46+1</f>
        <v>45586</v>
      </c>
      <c r="I46" s="1184"/>
      <c r="J46" s="1187"/>
      <c r="K46" s="1190"/>
      <c r="L46" s="1193"/>
      <c r="M46" s="1196"/>
      <c r="N46" s="1199"/>
      <c r="O46" s="1202"/>
      <c r="P46" s="1178"/>
      <c r="Q46" s="1208"/>
      <c r="R46" s="1175"/>
      <c r="S46" s="1178"/>
      <c r="T46" s="1181"/>
      <c r="U46" s="1181"/>
      <c r="V46" s="1181"/>
      <c r="W46" s="616" t="s">
        <v>149</v>
      </c>
    </row>
    <row r="47" spans="1:23">
      <c r="A47" s="104"/>
      <c r="B47" s="94"/>
      <c r="C47" s="94"/>
      <c r="D47" s="94"/>
      <c r="E47" s="557" t="s">
        <v>149</v>
      </c>
      <c r="F47" s="557"/>
      <c r="G47" s="557"/>
      <c r="H47" s="557"/>
      <c r="I47" s="310"/>
      <c r="J47" s="310"/>
      <c r="K47" s="310"/>
      <c r="L47" s="310"/>
      <c r="M47" s="242"/>
      <c r="N47" s="591"/>
      <c r="O47" s="606"/>
      <c r="P47" s="614"/>
      <c r="Q47" s="614"/>
      <c r="R47" s="614"/>
      <c r="S47" s="614"/>
      <c r="T47" s="614"/>
      <c r="U47" s="614"/>
      <c r="V47" s="614"/>
      <c r="W47" s="630"/>
    </row>
    <row r="48" spans="1:23">
      <c r="A48" s="447" t="s">
        <v>175</v>
      </c>
      <c r="B48" s="282" t="s">
        <v>168</v>
      </c>
      <c r="C48" s="282">
        <f>C40+1</f>
        <v>444</v>
      </c>
      <c r="D48" s="282" t="s">
        <v>169</v>
      </c>
      <c r="E48" s="562" t="s">
        <v>170</v>
      </c>
      <c r="F48" s="70">
        <f>F40+7</f>
        <v>45592</v>
      </c>
      <c r="G48" s="71">
        <f>F48+1</f>
        <v>45593</v>
      </c>
      <c r="H48" s="72">
        <f>F48+4</f>
        <v>45596</v>
      </c>
      <c r="I48" s="1182" t="s">
        <v>412</v>
      </c>
      <c r="J48" s="1185" t="s">
        <v>401</v>
      </c>
      <c r="K48" s="1188">
        <v>444</v>
      </c>
      <c r="L48" s="1191" t="s">
        <v>169</v>
      </c>
      <c r="M48" s="1194">
        <f>SUM(M40+7)</f>
        <v>45602</v>
      </c>
      <c r="N48" s="1197">
        <f>SUM(M48+1)</f>
        <v>45603</v>
      </c>
      <c r="O48" s="1200">
        <f>SUM(O40+7)</f>
        <v>45611</v>
      </c>
      <c r="P48" s="1176" t="s">
        <v>413</v>
      </c>
      <c r="Q48" s="1206"/>
      <c r="R48" s="1173">
        <v>6</v>
      </c>
      <c r="S48" s="1176" t="s">
        <v>356</v>
      </c>
      <c r="T48" s="1179">
        <f>SUM(U40+6)</f>
        <v>45618</v>
      </c>
      <c r="U48" s="1179">
        <f>SUM(T48+1)</f>
        <v>45619</v>
      </c>
      <c r="V48" s="1179">
        <f>SUM(U48+23)</f>
        <v>45642</v>
      </c>
      <c r="W48" s="617" t="s">
        <v>149</v>
      </c>
    </row>
    <row r="49" spans="1:23">
      <c r="A49" s="448" t="s">
        <v>175</v>
      </c>
      <c r="B49" s="282" t="s">
        <v>168</v>
      </c>
      <c r="C49" s="282">
        <f>C41+1</f>
        <v>444</v>
      </c>
      <c r="D49" s="282" t="s">
        <v>169</v>
      </c>
      <c r="E49" s="563" t="s">
        <v>176</v>
      </c>
      <c r="F49" s="78">
        <f>F41+7</f>
        <v>45595</v>
      </c>
      <c r="G49" s="79">
        <f t="shared" ref="G49" si="10">F49+1</f>
        <v>45596</v>
      </c>
      <c r="H49" s="80">
        <f>F49+1</f>
        <v>45596</v>
      </c>
      <c r="I49" s="1183"/>
      <c r="J49" s="1186"/>
      <c r="K49" s="1189"/>
      <c r="L49" s="1192"/>
      <c r="M49" s="1195"/>
      <c r="N49" s="1198"/>
      <c r="O49" s="1201"/>
      <c r="P49" s="1177"/>
      <c r="Q49" s="1207"/>
      <c r="R49" s="1174"/>
      <c r="S49" s="1177"/>
      <c r="T49" s="1180"/>
      <c r="U49" s="1180"/>
      <c r="V49" s="1180"/>
      <c r="W49" s="615" t="s">
        <v>149</v>
      </c>
    </row>
    <row r="50" spans="1:23">
      <c r="A50" s="449" t="s">
        <v>215</v>
      </c>
      <c r="B50" s="439" t="s">
        <v>178</v>
      </c>
      <c r="C50" s="439">
        <f>C42+1</f>
        <v>441</v>
      </c>
      <c r="D50" s="439" t="s">
        <v>179</v>
      </c>
      <c r="E50" s="554" t="s">
        <v>180</v>
      </c>
      <c r="F50" s="89">
        <f>F42+7</f>
        <v>45592</v>
      </c>
      <c r="G50" s="90">
        <f>F50+1</f>
        <v>45593</v>
      </c>
      <c r="H50" s="91">
        <f>F50+4</f>
        <v>45596</v>
      </c>
      <c r="I50" s="1183"/>
      <c r="J50" s="1186"/>
      <c r="K50" s="1189"/>
      <c r="L50" s="1192"/>
      <c r="M50" s="1195"/>
      <c r="N50" s="1198"/>
      <c r="O50" s="1201"/>
      <c r="P50" s="1177"/>
      <c r="Q50" s="1207"/>
      <c r="R50" s="1174"/>
      <c r="S50" s="1177"/>
      <c r="T50" s="1180"/>
      <c r="U50" s="1180"/>
      <c r="V50" s="1180"/>
      <c r="W50" s="615" t="s">
        <v>149</v>
      </c>
    </row>
    <row r="51" spans="1:23">
      <c r="A51" s="494" t="s">
        <v>216</v>
      </c>
      <c r="B51" s="439" t="s">
        <v>182</v>
      </c>
      <c r="C51" s="439">
        <f>C43+1</f>
        <v>442</v>
      </c>
      <c r="D51" s="439" t="s">
        <v>179</v>
      </c>
      <c r="E51" s="554" t="s">
        <v>180</v>
      </c>
      <c r="F51" s="89">
        <f>F43+7</f>
        <v>45593</v>
      </c>
      <c r="G51" s="90">
        <f>F51+1</f>
        <v>45594</v>
      </c>
      <c r="H51" s="91">
        <f>F51+2</f>
        <v>45595</v>
      </c>
      <c r="I51" s="1183"/>
      <c r="J51" s="1186"/>
      <c r="K51" s="1189"/>
      <c r="L51" s="1192"/>
      <c r="M51" s="1195"/>
      <c r="N51" s="1198"/>
      <c r="O51" s="1201"/>
      <c r="P51" s="1177"/>
      <c r="Q51" s="1207"/>
      <c r="R51" s="1174"/>
      <c r="S51" s="1177"/>
      <c r="T51" s="1180"/>
      <c r="U51" s="1180"/>
      <c r="V51" s="1180"/>
      <c r="W51" s="615" t="s">
        <v>149</v>
      </c>
    </row>
    <row r="52" spans="1:23">
      <c r="A52" s="449" t="s">
        <v>217</v>
      </c>
      <c r="B52" s="439" t="s">
        <v>184</v>
      </c>
      <c r="C52" s="439">
        <f>C44+1</f>
        <v>444</v>
      </c>
      <c r="D52" s="439" t="s">
        <v>169</v>
      </c>
      <c r="E52" s="554" t="s">
        <v>180</v>
      </c>
      <c r="F52" s="89">
        <f>F44+7</f>
        <v>45597</v>
      </c>
      <c r="G52" s="90">
        <f>F52+1</f>
        <v>45598</v>
      </c>
      <c r="H52" s="89">
        <f>F52+2</f>
        <v>45599</v>
      </c>
      <c r="I52" s="1183"/>
      <c r="J52" s="1186"/>
      <c r="K52" s="1189"/>
      <c r="L52" s="1192"/>
      <c r="M52" s="1195"/>
      <c r="N52" s="1198"/>
      <c r="O52" s="1201"/>
      <c r="P52" s="1177"/>
      <c r="Q52" s="1207"/>
      <c r="R52" s="1174"/>
      <c r="S52" s="1177"/>
      <c r="T52" s="1180"/>
      <c r="U52" s="1180"/>
      <c r="V52" s="1180"/>
      <c r="W52" s="615" t="s">
        <v>149</v>
      </c>
    </row>
    <row r="53" spans="1:23">
      <c r="A53" s="450" t="s">
        <v>218</v>
      </c>
      <c r="B53" s="393" t="s">
        <v>186</v>
      </c>
      <c r="C53" s="393">
        <f>C45+1</f>
        <v>444</v>
      </c>
      <c r="D53" s="393" t="s">
        <v>169</v>
      </c>
      <c r="E53" s="564" t="s">
        <v>187</v>
      </c>
      <c r="F53" s="334">
        <f>SUM(F45+7)</f>
        <v>45593</v>
      </c>
      <c r="G53" s="335">
        <f>F53</f>
        <v>45593</v>
      </c>
      <c r="H53" s="336">
        <f>F53+1</f>
        <v>45594</v>
      </c>
      <c r="I53" s="1183"/>
      <c r="J53" s="1186"/>
      <c r="K53" s="1189"/>
      <c r="L53" s="1192"/>
      <c r="M53" s="1195"/>
      <c r="N53" s="1198"/>
      <c r="O53" s="1201"/>
      <c r="P53" s="1177"/>
      <c r="Q53" s="1207"/>
      <c r="R53" s="1174"/>
      <c r="S53" s="1177"/>
      <c r="T53" s="1180"/>
      <c r="U53" s="1180"/>
      <c r="V53" s="1180"/>
      <c r="W53" s="615" t="s">
        <v>149</v>
      </c>
    </row>
    <row r="54" spans="1:23">
      <c r="A54" s="451" t="s">
        <v>219</v>
      </c>
      <c r="B54" s="440" t="s">
        <v>184</v>
      </c>
      <c r="C54" s="440">
        <f>C46+1</f>
        <v>443</v>
      </c>
      <c r="D54" s="440" t="s">
        <v>201</v>
      </c>
      <c r="E54" s="565" t="s">
        <v>187</v>
      </c>
      <c r="F54" s="102">
        <f>SUM(F46+7)</f>
        <v>45592</v>
      </c>
      <c r="G54" s="103">
        <f t="shared" ref="G54" si="11">F54+1</f>
        <v>45593</v>
      </c>
      <c r="H54" s="281">
        <f>F54+1</f>
        <v>45593</v>
      </c>
      <c r="I54" s="1184"/>
      <c r="J54" s="1187"/>
      <c r="K54" s="1190"/>
      <c r="L54" s="1193"/>
      <c r="M54" s="1196"/>
      <c r="N54" s="1199"/>
      <c r="O54" s="1202"/>
      <c r="P54" s="1178"/>
      <c r="Q54" s="1208"/>
      <c r="R54" s="1175"/>
      <c r="S54" s="1178"/>
      <c r="T54" s="1181"/>
      <c r="U54" s="1181"/>
      <c r="V54" s="1181"/>
      <c r="W54" s="616" t="s">
        <v>149</v>
      </c>
    </row>
    <row r="55" spans="1:23">
      <c r="A55" s="556"/>
      <c r="B55" s="94"/>
      <c r="C55" s="94"/>
      <c r="D55" s="94"/>
      <c r="E55" s="94"/>
      <c r="F55" s="96"/>
      <c r="G55" s="96"/>
      <c r="H55" s="96"/>
      <c r="I55" s="310"/>
      <c r="J55" s="310"/>
      <c r="K55" s="310"/>
      <c r="L55" s="310"/>
      <c r="M55" s="242"/>
      <c r="N55" s="591"/>
      <c r="O55" s="606"/>
      <c r="P55" s="614"/>
      <c r="Q55" s="614"/>
      <c r="R55" s="614"/>
      <c r="S55" s="614"/>
      <c r="T55" s="614"/>
      <c r="U55" s="614"/>
      <c r="V55" s="614"/>
      <c r="W55" s="630"/>
    </row>
    <row r="56" spans="1:23">
      <c r="A56" s="447" t="s">
        <v>188</v>
      </c>
      <c r="B56" s="282" t="s">
        <v>168</v>
      </c>
      <c r="C56" s="282">
        <f>C48+1</f>
        <v>445</v>
      </c>
      <c r="D56" s="282" t="s">
        <v>169</v>
      </c>
      <c r="E56" s="69" t="s">
        <v>170</v>
      </c>
      <c r="F56" s="70">
        <f>F48+7</f>
        <v>45599</v>
      </c>
      <c r="G56" s="71">
        <f>F56+1</f>
        <v>45600</v>
      </c>
      <c r="H56" s="72">
        <f>F56+4</f>
        <v>45603</v>
      </c>
      <c r="I56" s="1182" t="s">
        <v>414</v>
      </c>
      <c r="J56" s="1185" t="s">
        <v>401</v>
      </c>
      <c r="K56" s="1188">
        <v>445</v>
      </c>
      <c r="L56" s="1191" t="s">
        <v>169</v>
      </c>
      <c r="M56" s="1194">
        <f>SUM(M48+7)</f>
        <v>45609</v>
      </c>
      <c r="N56" s="1197">
        <f>SUM(M56+1)</f>
        <v>45610</v>
      </c>
      <c r="O56" s="1224">
        <f>SUM(O48+7)</f>
        <v>45618</v>
      </c>
      <c r="P56" s="1226" t="s">
        <v>415</v>
      </c>
      <c r="Q56" s="1206"/>
      <c r="R56" s="1173">
        <v>7</v>
      </c>
      <c r="S56" s="1176" t="s">
        <v>356</v>
      </c>
      <c r="T56" s="1179">
        <f>SUM(U48+6)</f>
        <v>45625</v>
      </c>
      <c r="U56" s="1179">
        <f>SUM(T56+1)</f>
        <v>45626</v>
      </c>
      <c r="V56" s="1179">
        <f>SUM(U56+23)</f>
        <v>45649</v>
      </c>
      <c r="W56" s="617" t="s">
        <v>149</v>
      </c>
    </row>
    <row r="57" spans="1:23">
      <c r="A57" s="448" t="s">
        <v>188</v>
      </c>
      <c r="B57" s="282" t="s">
        <v>168</v>
      </c>
      <c r="C57" s="282">
        <f>C49+1</f>
        <v>445</v>
      </c>
      <c r="D57" s="282" t="s">
        <v>169</v>
      </c>
      <c r="E57" s="77" t="s">
        <v>176</v>
      </c>
      <c r="F57" s="78">
        <f>F49+7</f>
        <v>45602</v>
      </c>
      <c r="G57" s="79">
        <f t="shared" ref="G57" si="12">F57+1</f>
        <v>45603</v>
      </c>
      <c r="H57" s="80">
        <f>F57+1</f>
        <v>45603</v>
      </c>
      <c r="I57" s="1183"/>
      <c r="J57" s="1186"/>
      <c r="K57" s="1189"/>
      <c r="L57" s="1192"/>
      <c r="M57" s="1195"/>
      <c r="N57" s="1198"/>
      <c r="O57" s="949"/>
      <c r="P57" s="1227"/>
      <c r="Q57" s="1207"/>
      <c r="R57" s="1174"/>
      <c r="S57" s="1177"/>
      <c r="T57" s="1180"/>
      <c r="U57" s="1180"/>
      <c r="V57" s="1180"/>
      <c r="W57" s="615" t="s">
        <v>149</v>
      </c>
    </row>
    <row r="58" spans="1:23">
      <c r="A58" s="449" t="s">
        <v>221</v>
      </c>
      <c r="B58" s="439" t="s">
        <v>178</v>
      </c>
      <c r="C58" s="439">
        <f>C50+1</f>
        <v>442</v>
      </c>
      <c r="D58" s="439" t="s">
        <v>179</v>
      </c>
      <c r="E58" s="88" t="s">
        <v>180</v>
      </c>
      <c r="F58" s="89">
        <f>F50+7</f>
        <v>45599</v>
      </c>
      <c r="G58" s="90">
        <f>F58+1</f>
        <v>45600</v>
      </c>
      <c r="H58" s="91">
        <f>F58+4</f>
        <v>45603</v>
      </c>
      <c r="I58" s="1183"/>
      <c r="J58" s="1186"/>
      <c r="K58" s="1189"/>
      <c r="L58" s="1192"/>
      <c r="M58" s="1195"/>
      <c r="N58" s="1198"/>
      <c r="O58" s="949"/>
      <c r="P58" s="1227"/>
      <c r="Q58" s="1207"/>
      <c r="R58" s="1174"/>
      <c r="S58" s="1177"/>
      <c r="T58" s="1180"/>
      <c r="U58" s="1180"/>
      <c r="V58" s="1180"/>
      <c r="W58" s="615" t="s">
        <v>149</v>
      </c>
    </row>
    <row r="59" spans="1:23">
      <c r="A59" s="494" t="s">
        <v>222</v>
      </c>
      <c r="B59" s="439" t="s">
        <v>182</v>
      </c>
      <c r="C59" s="439">
        <f>C51+1</f>
        <v>443</v>
      </c>
      <c r="D59" s="439" t="s">
        <v>179</v>
      </c>
      <c r="E59" s="88" t="s">
        <v>180</v>
      </c>
      <c r="F59" s="89">
        <f>F51+7</f>
        <v>45600</v>
      </c>
      <c r="G59" s="90">
        <f>F59+1</f>
        <v>45601</v>
      </c>
      <c r="H59" s="91">
        <f>F59+2</f>
        <v>45602</v>
      </c>
      <c r="I59" s="1183"/>
      <c r="J59" s="1186"/>
      <c r="K59" s="1189"/>
      <c r="L59" s="1192"/>
      <c r="M59" s="1195"/>
      <c r="N59" s="1198"/>
      <c r="O59" s="949"/>
      <c r="P59" s="1227"/>
      <c r="Q59" s="1207"/>
      <c r="R59" s="1174"/>
      <c r="S59" s="1177"/>
      <c r="T59" s="1180"/>
      <c r="U59" s="1180"/>
      <c r="V59" s="1180"/>
      <c r="W59" s="615" t="s">
        <v>149</v>
      </c>
    </row>
    <row r="60" spans="1:23">
      <c r="A60" s="449" t="s">
        <v>223</v>
      </c>
      <c r="B60" s="439" t="s">
        <v>184</v>
      </c>
      <c r="C60" s="439">
        <f>C52+1</f>
        <v>445</v>
      </c>
      <c r="D60" s="439" t="s">
        <v>169</v>
      </c>
      <c r="E60" s="88" t="s">
        <v>180</v>
      </c>
      <c r="F60" s="89">
        <f>F52+7</f>
        <v>45604</v>
      </c>
      <c r="G60" s="90">
        <f>F60+1</f>
        <v>45605</v>
      </c>
      <c r="H60" s="89">
        <f>F60+2</f>
        <v>45606</v>
      </c>
      <c r="I60" s="1183"/>
      <c r="J60" s="1186"/>
      <c r="K60" s="1189"/>
      <c r="L60" s="1192"/>
      <c r="M60" s="1195"/>
      <c r="N60" s="1198"/>
      <c r="O60" s="949"/>
      <c r="P60" s="1227"/>
      <c r="Q60" s="1207"/>
      <c r="R60" s="1174"/>
      <c r="S60" s="1177"/>
      <c r="T60" s="1180"/>
      <c r="U60" s="1180"/>
      <c r="V60" s="1180"/>
      <c r="W60" s="615" t="s">
        <v>149</v>
      </c>
    </row>
    <row r="61" spans="1:23">
      <c r="A61" s="450" t="s">
        <v>185</v>
      </c>
      <c r="B61" s="440" t="s">
        <v>186</v>
      </c>
      <c r="C61" s="440">
        <f>C53+1</f>
        <v>445</v>
      </c>
      <c r="D61" s="440" t="s">
        <v>169</v>
      </c>
      <c r="E61" s="95" t="s">
        <v>187</v>
      </c>
      <c r="F61" s="96">
        <f>SUM(F53+7)</f>
        <v>45600</v>
      </c>
      <c r="G61" s="97">
        <f>F61</f>
        <v>45600</v>
      </c>
      <c r="H61" s="98">
        <f>F61+1</f>
        <v>45601</v>
      </c>
      <c r="I61" s="1183"/>
      <c r="J61" s="1186"/>
      <c r="K61" s="1189"/>
      <c r="L61" s="1192"/>
      <c r="M61" s="1195"/>
      <c r="N61" s="1198"/>
      <c r="O61" s="949"/>
      <c r="P61" s="1227"/>
      <c r="Q61" s="1207"/>
      <c r="R61" s="1174"/>
      <c r="S61" s="1177"/>
      <c r="T61" s="1180"/>
      <c r="U61" s="1180"/>
      <c r="V61" s="1180"/>
      <c r="W61" s="615" t="s">
        <v>149</v>
      </c>
    </row>
    <row r="62" spans="1:23">
      <c r="A62" s="451" t="s">
        <v>224</v>
      </c>
      <c r="B62" s="440" t="s">
        <v>184</v>
      </c>
      <c r="C62" s="440">
        <f>C54+1</f>
        <v>444</v>
      </c>
      <c r="D62" s="440" t="s">
        <v>201</v>
      </c>
      <c r="E62" s="101" t="s">
        <v>187</v>
      </c>
      <c r="F62" s="102">
        <f>SUM(F54+7)</f>
        <v>45599</v>
      </c>
      <c r="G62" s="103">
        <f t="shared" ref="G62" si="13">F62+1</f>
        <v>45600</v>
      </c>
      <c r="H62" s="281">
        <f>F62+1</f>
        <v>45600</v>
      </c>
      <c r="I62" s="1184"/>
      <c r="J62" s="1187"/>
      <c r="K62" s="1190"/>
      <c r="L62" s="1193"/>
      <c r="M62" s="1196"/>
      <c r="N62" s="1199"/>
      <c r="O62" s="1225"/>
      <c r="P62" s="1228"/>
      <c r="Q62" s="1208"/>
      <c r="R62" s="1175"/>
      <c r="S62" s="1178"/>
      <c r="T62" s="1181"/>
      <c r="U62" s="1181"/>
      <c r="V62" s="1181"/>
      <c r="W62" s="616" t="s">
        <v>149</v>
      </c>
    </row>
    <row r="63" spans="1:23">
      <c r="A63" s="104"/>
      <c r="B63" s="94"/>
      <c r="C63" s="94"/>
      <c r="D63" s="94"/>
      <c r="E63" s="94"/>
      <c r="F63" s="96"/>
      <c r="G63" s="96"/>
      <c r="H63" s="96"/>
      <c r="I63" s="310"/>
      <c r="J63" s="310"/>
      <c r="K63" s="310"/>
      <c r="L63" s="310"/>
      <c r="M63" s="242"/>
      <c r="N63" s="591"/>
      <c r="O63" s="606"/>
      <c r="P63" s="614"/>
      <c r="Q63" s="614"/>
      <c r="R63" s="614"/>
      <c r="S63" s="614"/>
      <c r="T63" s="614"/>
      <c r="U63" s="614"/>
      <c r="V63" s="614"/>
      <c r="W63" s="630"/>
    </row>
    <row r="64" spans="1:23">
      <c r="A64" s="811" t="s">
        <v>194</v>
      </c>
      <c r="B64" s="282" t="s">
        <v>168</v>
      </c>
      <c r="C64" s="282">
        <f>C56+1</f>
        <v>446</v>
      </c>
      <c r="D64" s="282" t="s">
        <v>169</v>
      </c>
      <c r="E64" s="69" t="s">
        <v>170</v>
      </c>
      <c r="F64" s="70">
        <f>F56+7</f>
        <v>45606</v>
      </c>
      <c r="G64" s="71">
        <f>F64+1</f>
        <v>45607</v>
      </c>
      <c r="H64" s="72">
        <f>F64+4</f>
        <v>45610</v>
      </c>
      <c r="I64" s="1182" t="s">
        <v>400</v>
      </c>
      <c r="J64" s="1185" t="s">
        <v>401</v>
      </c>
      <c r="K64" s="1188">
        <v>446</v>
      </c>
      <c r="L64" s="1191" t="s">
        <v>169</v>
      </c>
      <c r="M64" s="1194">
        <f>SUM(M56+7)</f>
        <v>45616</v>
      </c>
      <c r="N64" s="1197">
        <f>SUM(M64+1)</f>
        <v>45617</v>
      </c>
      <c r="O64" s="1200">
        <f>SUM(O56+7)</f>
        <v>45625</v>
      </c>
      <c r="P64" s="1176" t="s">
        <v>416</v>
      </c>
      <c r="Q64" s="1206"/>
      <c r="R64" s="1173">
        <v>7</v>
      </c>
      <c r="S64" s="1176" t="s">
        <v>356</v>
      </c>
      <c r="T64" s="1179">
        <f>SUM(U56+6)</f>
        <v>45632</v>
      </c>
      <c r="U64" s="1179">
        <f>SUM(T64+1)</f>
        <v>45633</v>
      </c>
      <c r="V64" s="1179">
        <f>SUM(U64+23)</f>
        <v>45656</v>
      </c>
      <c r="W64" s="617" t="s">
        <v>149</v>
      </c>
    </row>
    <row r="65" spans="1:23">
      <c r="A65" s="448" t="s">
        <v>194</v>
      </c>
      <c r="B65" s="282" t="s">
        <v>168</v>
      </c>
      <c r="C65" s="282">
        <f>C57+1</f>
        <v>446</v>
      </c>
      <c r="D65" s="282" t="s">
        <v>169</v>
      </c>
      <c r="E65" s="77" t="s">
        <v>176</v>
      </c>
      <c r="F65" s="78">
        <f>F57+7</f>
        <v>45609</v>
      </c>
      <c r="G65" s="79">
        <f t="shared" ref="G65" si="14">F65+1</f>
        <v>45610</v>
      </c>
      <c r="H65" s="80">
        <f>F65+1</f>
        <v>45610</v>
      </c>
      <c r="I65" s="1183"/>
      <c r="J65" s="1186"/>
      <c r="K65" s="1189"/>
      <c r="L65" s="1192"/>
      <c r="M65" s="1195"/>
      <c r="N65" s="1198"/>
      <c r="O65" s="1201"/>
      <c r="P65" s="1177"/>
      <c r="Q65" s="1207"/>
      <c r="R65" s="1174"/>
      <c r="S65" s="1177"/>
      <c r="T65" s="1180"/>
      <c r="U65" s="1180"/>
      <c r="V65" s="1180"/>
      <c r="W65" s="615" t="s">
        <v>149</v>
      </c>
    </row>
    <row r="66" spans="1:23">
      <c r="A66" s="449" t="s">
        <v>190</v>
      </c>
      <c r="B66" s="439" t="s">
        <v>178</v>
      </c>
      <c r="C66" s="439">
        <f>C58+1</f>
        <v>443</v>
      </c>
      <c r="D66" s="439" t="s">
        <v>179</v>
      </c>
      <c r="E66" s="88" t="s">
        <v>180</v>
      </c>
      <c r="F66" s="89">
        <f>F58+7</f>
        <v>45606</v>
      </c>
      <c r="G66" s="90">
        <f>F66+1</f>
        <v>45607</v>
      </c>
      <c r="H66" s="91">
        <f>F66+4</f>
        <v>45610</v>
      </c>
      <c r="I66" s="1183"/>
      <c r="J66" s="1186"/>
      <c r="K66" s="1189"/>
      <c r="L66" s="1192"/>
      <c r="M66" s="1195"/>
      <c r="N66" s="1198"/>
      <c r="O66" s="1201"/>
      <c r="P66" s="1177"/>
      <c r="Q66" s="1207"/>
      <c r="R66" s="1174"/>
      <c r="S66" s="1177"/>
      <c r="T66" s="1180"/>
      <c r="U66" s="1180"/>
      <c r="V66" s="1180"/>
      <c r="W66" s="615" t="s">
        <v>149</v>
      </c>
    </row>
    <row r="67" spans="1:23">
      <c r="A67" s="494" t="s">
        <v>226</v>
      </c>
      <c r="B67" s="439" t="s">
        <v>182</v>
      </c>
      <c r="C67" s="439">
        <f>C59+1</f>
        <v>444</v>
      </c>
      <c r="D67" s="439" t="s">
        <v>179</v>
      </c>
      <c r="E67" s="88" t="s">
        <v>180</v>
      </c>
      <c r="F67" s="89">
        <f>F59+7</f>
        <v>45607</v>
      </c>
      <c r="G67" s="90">
        <f>F67+1</f>
        <v>45608</v>
      </c>
      <c r="H67" s="91">
        <f>F67+2</f>
        <v>45609</v>
      </c>
      <c r="I67" s="1183"/>
      <c r="J67" s="1186"/>
      <c r="K67" s="1189"/>
      <c r="L67" s="1192"/>
      <c r="M67" s="1195"/>
      <c r="N67" s="1198"/>
      <c r="O67" s="1201"/>
      <c r="P67" s="1177"/>
      <c r="Q67" s="1207"/>
      <c r="R67" s="1174"/>
      <c r="S67" s="1177"/>
      <c r="T67" s="1180"/>
      <c r="U67" s="1180"/>
      <c r="V67" s="1180"/>
      <c r="W67" s="615" t="s">
        <v>149</v>
      </c>
    </row>
    <row r="68" spans="1:23">
      <c r="A68" s="449" t="s">
        <v>198</v>
      </c>
      <c r="B68" s="439" t="s">
        <v>184</v>
      </c>
      <c r="C68" s="439">
        <f>C60+1</f>
        <v>446</v>
      </c>
      <c r="D68" s="439" t="s">
        <v>169</v>
      </c>
      <c r="E68" s="88" t="s">
        <v>180</v>
      </c>
      <c r="F68" s="89">
        <f>F60+3</f>
        <v>45607</v>
      </c>
      <c r="G68" s="90">
        <f>F68+1</f>
        <v>45608</v>
      </c>
      <c r="H68" s="89">
        <f>F68+2</f>
        <v>45609</v>
      </c>
      <c r="I68" s="1183"/>
      <c r="J68" s="1186"/>
      <c r="K68" s="1189"/>
      <c r="L68" s="1192"/>
      <c r="M68" s="1195"/>
      <c r="N68" s="1198"/>
      <c r="O68" s="1201"/>
      <c r="P68" s="1177"/>
      <c r="Q68" s="1207"/>
      <c r="R68" s="1174"/>
      <c r="S68" s="1177"/>
      <c r="T68" s="1180"/>
      <c r="U68" s="1180"/>
      <c r="V68" s="1180"/>
      <c r="W68" s="615" t="s">
        <v>149</v>
      </c>
    </row>
    <row r="69" spans="1:23">
      <c r="A69" s="450" t="s">
        <v>193</v>
      </c>
      <c r="B69" s="440" t="s">
        <v>186</v>
      </c>
      <c r="C69" s="440">
        <f>C61+1</f>
        <v>446</v>
      </c>
      <c r="D69" s="440" t="s">
        <v>169</v>
      </c>
      <c r="E69" s="95" t="s">
        <v>187</v>
      </c>
      <c r="F69" s="96">
        <f>SUM(F61+7)</f>
        <v>45607</v>
      </c>
      <c r="G69" s="97">
        <f>F69</f>
        <v>45607</v>
      </c>
      <c r="H69" s="98">
        <f>F69+1</f>
        <v>45608</v>
      </c>
      <c r="I69" s="1183"/>
      <c r="J69" s="1186"/>
      <c r="K69" s="1189"/>
      <c r="L69" s="1192"/>
      <c r="M69" s="1195"/>
      <c r="N69" s="1198"/>
      <c r="O69" s="1201"/>
      <c r="P69" s="1177"/>
      <c r="Q69" s="1207"/>
      <c r="R69" s="1174"/>
      <c r="S69" s="1177"/>
      <c r="T69" s="1180"/>
      <c r="U69" s="1180"/>
      <c r="V69" s="1180"/>
      <c r="W69" s="615" t="s">
        <v>149</v>
      </c>
    </row>
    <row r="70" spans="1:23">
      <c r="A70" s="451" t="s">
        <v>217</v>
      </c>
      <c r="B70" s="440" t="s">
        <v>184</v>
      </c>
      <c r="C70" s="440">
        <f>C62+1</f>
        <v>445</v>
      </c>
      <c r="D70" s="440" t="s">
        <v>201</v>
      </c>
      <c r="E70" s="101" t="s">
        <v>187</v>
      </c>
      <c r="F70" s="102">
        <f>SUM(F62+7)</f>
        <v>45606</v>
      </c>
      <c r="G70" s="103">
        <f t="shared" ref="G70" si="15">F70+1</f>
        <v>45607</v>
      </c>
      <c r="H70" s="281">
        <f>F70+1</f>
        <v>45607</v>
      </c>
      <c r="I70" s="1184"/>
      <c r="J70" s="1187"/>
      <c r="K70" s="1190"/>
      <c r="L70" s="1193"/>
      <c r="M70" s="1196"/>
      <c r="N70" s="1199"/>
      <c r="O70" s="1202"/>
      <c r="P70" s="1178"/>
      <c r="Q70" s="1208"/>
      <c r="R70" s="1175"/>
      <c r="S70" s="1178"/>
      <c r="T70" s="1181"/>
      <c r="U70" s="1181"/>
      <c r="V70" s="1181"/>
      <c r="W70" s="616" t="s">
        <v>149</v>
      </c>
    </row>
    <row r="71" spans="1:23">
      <c r="A71" s="450"/>
      <c r="B71" s="94"/>
      <c r="C71" s="94"/>
      <c r="D71" s="94"/>
      <c r="E71" s="94"/>
      <c r="F71" s="96"/>
      <c r="G71" s="96"/>
      <c r="H71" s="96"/>
      <c r="I71" s="310"/>
      <c r="J71" s="310"/>
      <c r="K71" s="310"/>
      <c r="L71" s="310"/>
      <c r="M71" s="242"/>
      <c r="N71" s="591"/>
      <c r="O71" s="606"/>
      <c r="P71" s="614"/>
      <c r="Q71" s="614"/>
      <c r="R71" s="614"/>
      <c r="S71" s="614"/>
      <c r="T71" s="614"/>
      <c r="U71" s="614"/>
      <c r="V71" s="614"/>
      <c r="W71" s="630"/>
    </row>
    <row r="72" spans="1:23">
      <c r="A72" s="447" t="s">
        <v>202</v>
      </c>
      <c r="B72" s="282" t="s">
        <v>168</v>
      </c>
      <c r="C72" s="282">
        <f>C64+1</f>
        <v>447</v>
      </c>
      <c r="D72" s="282" t="s">
        <v>169</v>
      </c>
      <c r="E72" s="69" t="s">
        <v>170</v>
      </c>
      <c r="F72" s="70">
        <f>F64+7</f>
        <v>45613</v>
      </c>
      <c r="G72" s="71">
        <f>F72+1</f>
        <v>45614</v>
      </c>
      <c r="H72" s="72">
        <f>F72+4</f>
        <v>45617</v>
      </c>
      <c r="I72" s="1182" t="s">
        <v>404</v>
      </c>
      <c r="J72" s="1185" t="s">
        <v>401</v>
      </c>
      <c r="K72" s="1188">
        <v>447</v>
      </c>
      <c r="L72" s="1191" t="s">
        <v>169</v>
      </c>
      <c r="M72" s="1194">
        <f>SUM(M64+7)</f>
        <v>45623</v>
      </c>
      <c r="N72" s="1197">
        <f>SUM(M72+1)</f>
        <v>45624</v>
      </c>
      <c r="O72" s="1200">
        <f>SUM(O64+7)</f>
        <v>45632</v>
      </c>
      <c r="P72" s="1176" t="s">
        <v>417</v>
      </c>
      <c r="Q72" s="1206"/>
      <c r="R72" s="1173">
        <v>5</v>
      </c>
      <c r="S72" s="1176" t="s">
        <v>356</v>
      </c>
      <c r="T72" s="1179">
        <f>SUM(U64+6)</f>
        <v>45639</v>
      </c>
      <c r="U72" s="1179">
        <f>SUM(T72+1)</f>
        <v>45640</v>
      </c>
      <c r="V72" s="1179">
        <f>SUM(U72+23)</f>
        <v>45663</v>
      </c>
      <c r="W72" s="617" t="s">
        <v>149</v>
      </c>
    </row>
    <row r="73" spans="1:23">
      <c r="A73" s="448" t="s">
        <v>202</v>
      </c>
      <c r="B73" s="282" t="s">
        <v>168</v>
      </c>
      <c r="C73" s="282">
        <f>C65+1</f>
        <v>447</v>
      </c>
      <c r="D73" s="282" t="s">
        <v>169</v>
      </c>
      <c r="E73" s="77" t="s">
        <v>176</v>
      </c>
      <c r="F73" s="78">
        <f>F65+7</f>
        <v>45616</v>
      </c>
      <c r="G73" s="79">
        <f t="shared" ref="G73" si="16">F73+1</f>
        <v>45617</v>
      </c>
      <c r="H73" s="80">
        <f>F73+1</f>
        <v>45617</v>
      </c>
      <c r="I73" s="1183"/>
      <c r="J73" s="1186"/>
      <c r="K73" s="1189"/>
      <c r="L73" s="1192"/>
      <c r="M73" s="1195"/>
      <c r="N73" s="1198"/>
      <c r="O73" s="1201"/>
      <c r="P73" s="1177"/>
      <c r="Q73" s="1207"/>
      <c r="R73" s="1174"/>
      <c r="S73" s="1177"/>
      <c r="T73" s="1180"/>
      <c r="U73" s="1180"/>
      <c r="V73" s="1180"/>
      <c r="W73" s="615" t="s">
        <v>149</v>
      </c>
    </row>
    <row r="74" spans="1:23">
      <c r="A74" s="449" t="s">
        <v>228</v>
      </c>
      <c r="B74" s="439" t="s">
        <v>178</v>
      </c>
      <c r="C74" s="439">
        <f>C66+1</f>
        <v>444</v>
      </c>
      <c r="D74" s="439" t="s">
        <v>179</v>
      </c>
      <c r="E74" s="88" t="s">
        <v>180</v>
      </c>
      <c r="F74" s="89">
        <f>F66+7</f>
        <v>45613</v>
      </c>
      <c r="G74" s="90">
        <f>F74+1</f>
        <v>45614</v>
      </c>
      <c r="H74" s="91">
        <f>F74+4</f>
        <v>45617</v>
      </c>
      <c r="I74" s="1183"/>
      <c r="J74" s="1186"/>
      <c r="K74" s="1189"/>
      <c r="L74" s="1192"/>
      <c r="M74" s="1195"/>
      <c r="N74" s="1198"/>
      <c r="O74" s="1201"/>
      <c r="P74" s="1177"/>
      <c r="Q74" s="1207"/>
      <c r="R74" s="1174"/>
      <c r="S74" s="1177"/>
      <c r="T74" s="1180"/>
      <c r="U74" s="1180"/>
      <c r="V74" s="1180"/>
      <c r="W74" s="615" t="s">
        <v>149</v>
      </c>
    </row>
    <row r="75" spans="1:23">
      <c r="A75" s="494" t="s">
        <v>229</v>
      </c>
      <c r="B75" s="439" t="s">
        <v>182</v>
      </c>
      <c r="C75" s="439">
        <f>C67+1</f>
        <v>445</v>
      </c>
      <c r="D75" s="439" t="s">
        <v>179</v>
      </c>
      <c r="E75" s="88" t="s">
        <v>180</v>
      </c>
      <c r="F75" s="89">
        <f>F67+7</f>
        <v>45614</v>
      </c>
      <c r="G75" s="90">
        <f>F75+1</f>
        <v>45615</v>
      </c>
      <c r="H75" s="91">
        <f>F75+2</f>
        <v>45616</v>
      </c>
      <c r="I75" s="1183"/>
      <c r="J75" s="1186"/>
      <c r="K75" s="1189"/>
      <c r="L75" s="1192"/>
      <c r="M75" s="1195"/>
      <c r="N75" s="1198"/>
      <c r="O75" s="1201"/>
      <c r="P75" s="1177"/>
      <c r="Q75" s="1207"/>
      <c r="R75" s="1174"/>
      <c r="S75" s="1177"/>
      <c r="T75" s="1180"/>
      <c r="U75" s="1180"/>
      <c r="V75" s="1180"/>
      <c r="W75" s="615" t="s">
        <v>149</v>
      </c>
    </row>
    <row r="76" spans="1:23">
      <c r="A76" s="449" t="s">
        <v>213</v>
      </c>
      <c r="B76" s="439" t="s">
        <v>184</v>
      </c>
      <c r="C76" s="439">
        <f>C68+1</f>
        <v>447</v>
      </c>
      <c r="D76" s="439" t="s">
        <v>169</v>
      </c>
      <c r="E76" s="88" t="s">
        <v>180</v>
      </c>
      <c r="F76" s="89">
        <f>F68+3</f>
        <v>45610</v>
      </c>
      <c r="G76" s="90">
        <f>F76+1</f>
        <v>45611</v>
      </c>
      <c r="H76" s="89">
        <f>F76+2</f>
        <v>45612</v>
      </c>
      <c r="I76" s="1183"/>
      <c r="J76" s="1186"/>
      <c r="K76" s="1189"/>
      <c r="L76" s="1192"/>
      <c r="M76" s="1195"/>
      <c r="N76" s="1198"/>
      <c r="O76" s="1201"/>
      <c r="P76" s="1177"/>
      <c r="Q76" s="1207"/>
      <c r="R76" s="1174"/>
      <c r="S76" s="1177"/>
      <c r="T76" s="1180"/>
      <c r="U76" s="1180"/>
      <c r="V76" s="1180"/>
      <c r="W76" s="615" t="s">
        <v>149</v>
      </c>
    </row>
    <row r="77" spans="1:23">
      <c r="A77" s="450" t="s">
        <v>199</v>
      </c>
      <c r="B77" s="440" t="s">
        <v>186</v>
      </c>
      <c r="C77" s="440">
        <f>C69+1</f>
        <v>447</v>
      </c>
      <c r="D77" s="440" t="s">
        <v>169</v>
      </c>
      <c r="E77" s="95" t="s">
        <v>187</v>
      </c>
      <c r="F77" s="96">
        <f>SUM(F69+7)</f>
        <v>45614</v>
      </c>
      <c r="G77" s="97">
        <f>F77</f>
        <v>45614</v>
      </c>
      <c r="H77" s="98">
        <f>F77+1</f>
        <v>45615</v>
      </c>
      <c r="I77" s="1183"/>
      <c r="J77" s="1186"/>
      <c r="K77" s="1189"/>
      <c r="L77" s="1192"/>
      <c r="M77" s="1195"/>
      <c r="N77" s="1198"/>
      <c r="O77" s="1201"/>
      <c r="P77" s="1177"/>
      <c r="Q77" s="1207"/>
      <c r="R77" s="1174"/>
      <c r="S77" s="1177"/>
      <c r="T77" s="1180"/>
      <c r="U77" s="1180"/>
      <c r="V77" s="1180"/>
      <c r="W77" s="615" t="s">
        <v>149</v>
      </c>
    </row>
    <row r="78" spans="1:23">
      <c r="A78" s="451" t="s">
        <v>230</v>
      </c>
      <c r="B78" s="440" t="s">
        <v>184</v>
      </c>
      <c r="C78" s="440">
        <f>C70+1</f>
        <v>446</v>
      </c>
      <c r="D78" s="440" t="s">
        <v>201</v>
      </c>
      <c r="E78" s="101" t="s">
        <v>187</v>
      </c>
      <c r="F78" s="102">
        <f>SUM(F70+7)</f>
        <v>45613</v>
      </c>
      <c r="G78" s="103">
        <f t="shared" ref="G78" si="17">F78+1</f>
        <v>45614</v>
      </c>
      <c r="H78" s="281">
        <f>F78+1</f>
        <v>45614</v>
      </c>
      <c r="I78" s="1184"/>
      <c r="J78" s="1187"/>
      <c r="K78" s="1190"/>
      <c r="L78" s="1193"/>
      <c r="M78" s="1196"/>
      <c r="N78" s="1199"/>
      <c r="O78" s="1202"/>
      <c r="P78" s="1178"/>
      <c r="Q78" s="1208"/>
      <c r="R78" s="1175"/>
      <c r="S78" s="1178"/>
      <c r="T78" s="1181"/>
      <c r="U78" s="1181"/>
      <c r="V78" s="1181"/>
      <c r="W78" s="616" t="s">
        <v>149</v>
      </c>
    </row>
    <row r="79" spans="1:23">
      <c r="A79" s="104"/>
      <c r="B79" s="94"/>
      <c r="C79" s="94"/>
      <c r="D79" s="94"/>
      <c r="E79" s="94"/>
      <c r="F79" s="96"/>
      <c r="G79" s="96"/>
      <c r="H79" s="96"/>
      <c r="I79" s="310"/>
      <c r="J79" s="310"/>
      <c r="K79" s="310"/>
      <c r="L79" s="310"/>
      <c r="M79" s="242"/>
      <c r="N79" s="591"/>
      <c r="O79" s="606"/>
      <c r="P79" s="614"/>
      <c r="Q79" s="614"/>
      <c r="R79" s="614"/>
      <c r="S79" s="614"/>
      <c r="T79" s="614"/>
      <c r="U79" s="614"/>
      <c r="V79" s="614"/>
      <c r="W79" s="630"/>
    </row>
    <row r="80" spans="1:23">
      <c r="A80" s="447" t="s">
        <v>207</v>
      </c>
      <c r="B80" s="282" t="s">
        <v>168</v>
      </c>
      <c r="C80" s="282">
        <f>C72+1</f>
        <v>448</v>
      </c>
      <c r="D80" s="282" t="s">
        <v>169</v>
      </c>
      <c r="E80" s="69" t="s">
        <v>170</v>
      </c>
      <c r="F80" s="70">
        <f>F72+7</f>
        <v>45620</v>
      </c>
      <c r="G80" s="71">
        <f>F80+1</f>
        <v>45621</v>
      </c>
      <c r="H80" s="72">
        <f>F80+4</f>
        <v>45624</v>
      </c>
      <c r="I80" s="1182" t="s">
        <v>408</v>
      </c>
      <c r="J80" s="1185" t="s">
        <v>401</v>
      </c>
      <c r="K80" s="1188">
        <v>448</v>
      </c>
      <c r="L80" s="1191" t="s">
        <v>169</v>
      </c>
      <c r="M80" s="1194">
        <f>SUM(M72+7)</f>
        <v>45630</v>
      </c>
      <c r="N80" s="1197">
        <f>SUM(M80+1)</f>
        <v>45631</v>
      </c>
      <c r="O80" s="1200">
        <f>SUM(O72+7)</f>
        <v>45639</v>
      </c>
      <c r="P80" s="1173" t="s">
        <v>418</v>
      </c>
      <c r="Q80" s="1203"/>
      <c r="R80" s="1173">
        <v>8</v>
      </c>
      <c r="S80" s="1176" t="s">
        <v>356</v>
      </c>
      <c r="T80" s="1179">
        <f>SUM(U72+6)</f>
        <v>45646</v>
      </c>
      <c r="U80" s="1179">
        <f>SUM(T80+1)</f>
        <v>45647</v>
      </c>
      <c r="V80" s="1179">
        <f>SUM(U80+23)</f>
        <v>45670</v>
      </c>
      <c r="W80" s="617" t="s">
        <v>149</v>
      </c>
    </row>
    <row r="81" spans="1:23">
      <c r="A81" s="448" t="s">
        <v>207</v>
      </c>
      <c r="B81" s="282" t="s">
        <v>168</v>
      </c>
      <c r="C81" s="282">
        <f>C73+1</f>
        <v>448</v>
      </c>
      <c r="D81" s="282" t="s">
        <v>169</v>
      </c>
      <c r="E81" s="77" t="s">
        <v>176</v>
      </c>
      <c r="F81" s="78">
        <f>F73+7</f>
        <v>45623</v>
      </c>
      <c r="G81" s="79">
        <f t="shared" ref="G81" si="18">F81+1</f>
        <v>45624</v>
      </c>
      <c r="H81" s="80">
        <f>F81+1</f>
        <v>45624</v>
      </c>
      <c r="I81" s="1183"/>
      <c r="J81" s="1186"/>
      <c r="K81" s="1189"/>
      <c r="L81" s="1192"/>
      <c r="M81" s="1195"/>
      <c r="N81" s="1198"/>
      <c r="O81" s="1201"/>
      <c r="P81" s="1174"/>
      <c r="Q81" s="1204"/>
      <c r="R81" s="1174"/>
      <c r="S81" s="1177"/>
      <c r="T81" s="1180"/>
      <c r="U81" s="1180"/>
      <c r="V81" s="1180"/>
      <c r="W81" s="615" t="s">
        <v>149</v>
      </c>
    </row>
    <row r="82" spans="1:23">
      <c r="A82" s="449" t="s">
        <v>177</v>
      </c>
      <c r="B82" s="439" t="s">
        <v>178</v>
      </c>
      <c r="C82" s="439">
        <f>C74+1</f>
        <v>445</v>
      </c>
      <c r="D82" s="439" t="s">
        <v>179</v>
      </c>
      <c r="E82" s="88" t="s">
        <v>180</v>
      </c>
      <c r="F82" s="89">
        <f>F74+7</f>
        <v>45620</v>
      </c>
      <c r="G82" s="90">
        <f>F82+1</f>
        <v>45621</v>
      </c>
      <c r="H82" s="91">
        <f>F82+4</f>
        <v>45624</v>
      </c>
      <c r="I82" s="1183"/>
      <c r="J82" s="1186"/>
      <c r="K82" s="1189"/>
      <c r="L82" s="1192"/>
      <c r="M82" s="1195"/>
      <c r="N82" s="1198"/>
      <c r="O82" s="1201"/>
      <c r="P82" s="1174"/>
      <c r="Q82" s="1204"/>
      <c r="R82" s="1174"/>
      <c r="S82" s="1177"/>
      <c r="T82" s="1180"/>
      <c r="U82" s="1180"/>
      <c r="V82" s="1180"/>
      <c r="W82" s="615" t="s">
        <v>149</v>
      </c>
    </row>
    <row r="83" spans="1:23">
      <c r="A83" s="494" t="s">
        <v>232</v>
      </c>
      <c r="B83" s="439" t="s">
        <v>182</v>
      </c>
      <c r="C83" s="439">
        <f>C75+1</f>
        <v>446</v>
      </c>
      <c r="D83" s="439" t="s">
        <v>179</v>
      </c>
      <c r="E83" s="88" t="s">
        <v>180</v>
      </c>
      <c r="F83" s="89">
        <f>F75+7</f>
        <v>45621</v>
      </c>
      <c r="G83" s="90">
        <f>F83+1</f>
        <v>45622</v>
      </c>
      <c r="H83" s="91">
        <f>F83+2</f>
        <v>45623</v>
      </c>
      <c r="I83" s="1183"/>
      <c r="J83" s="1186"/>
      <c r="K83" s="1189"/>
      <c r="L83" s="1192"/>
      <c r="M83" s="1195"/>
      <c r="N83" s="1198"/>
      <c r="O83" s="1201"/>
      <c r="P83" s="1174"/>
      <c r="Q83" s="1204"/>
      <c r="R83" s="1174"/>
      <c r="S83" s="1177"/>
      <c r="T83" s="1180"/>
      <c r="U83" s="1180"/>
      <c r="V83" s="1180"/>
      <c r="W83" s="615" t="s">
        <v>149</v>
      </c>
    </row>
    <row r="84" spans="1:23">
      <c r="A84" s="449" t="s">
        <v>219</v>
      </c>
      <c r="B84" s="439" t="s">
        <v>184</v>
      </c>
      <c r="C84" s="439">
        <f>C76+1</f>
        <v>448</v>
      </c>
      <c r="D84" s="439" t="s">
        <v>169</v>
      </c>
      <c r="E84" s="88" t="s">
        <v>180</v>
      </c>
      <c r="F84" s="89">
        <f>F76+3</f>
        <v>45613</v>
      </c>
      <c r="G84" s="90">
        <f>F84+1</f>
        <v>45614</v>
      </c>
      <c r="H84" s="89">
        <f>F84+2</f>
        <v>45615</v>
      </c>
      <c r="I84" s="1183"/>
      <c r="J84" s="1186"/>
      <c r="K84" s="1189"/>
      <c r="L84" s="1192"/>
      <c r="M84" s="1195"/>
      <c r="N84" s="1198"/>
      <c r="O84" s="1201"/>
      <c r="P84" s="1174"/>
      <c r="Q84" s="1204"/>
      <c r="R84" s="1174"/>
      <c r="S84" s="1177"/>
      <c r="T84" s="1180"/>
      <c r="U84" s="1180"/>
      <c r="V84" s="1180"/>
      <c r="W84" s="615" t="s">
        <v>149</v>
      </c>
    </row>
    <row r="85" spans="1:23">
      <c r="A85" s="450" t="s">
        <v>233</v>
      </c>
      <c r="B85" s="440" t="s">
        <v>186</v>
      </c>
      <c r="C85" s="440">
        <f>C77+1</f>
        <v>448</v>
      </c>
      <c r="D85" s="440" t="s">
        <v>169</v>
      </c>
      <c r="E85" s="95" t="s">
        <v>187</v>
      </c>
      <c r="F85" s="96">
        <f>SUM(F77+7)</f>
        <v>45621</v>
      </c>
      <c r="G85" s="97">
        <f>F85</f>
        <v>45621</v>
      </c>
      <c r="H85" s="98">
        <f>F85+1</f>
        <v>45622</v>
      </c>
      <c r="I85" s="1183"/>
      <c r="J85" s="1186"/>
      <c r="K85" s="1189"/>
      <c r="L85" s="1192"/>
      <c r="M85" s="1195"/>
      <c r="N85" s="1198"/>
      <c r="O85" s="1201"/>
      <c r="P85" s="1174"/>
      <c r="Q85" s="1204"/>
      <c r="R85" s="1174"/>
      <c r="S85" s="1177"/>
      <c r="T85" s="1180"/>
      <c r="U85" s="1180"/>
      <c r="V85" s="1180"/>
      <c r="W85" s="615" t="s">
        <v>149</v>
      </c>
    </row>
    <row r="86" spans="1:23">
      <c r="A86" s="451" t="s">
        <v>198</v>
      </c>
      <c r="B86" s="440" t="s">
        <v>184</v>
      </c>
      <c r="C86" s="440">
        <f>C78+1</f>
        <v>447</v>
      </c>
      <c r="D86" s="440" t="s">
        <v>201</v>
      </c>
      <c r="E86" s="101" t="s">
        <v>187</v>
      </c>
      <c r="F86" s="102">
        <f>SUM(F78+7)</f>
        <v>45620</v>
      </c>
      <c r="G86" s="103">
        <f t="shared" ref="G86" si="19">F86+1</f>
        <v>45621</v>
      </c>
      <c r="H86" s="281">
        <f>F86+1</f>
        <v>45621</v>
      </c>
      <c r="I86" s="1184"/>
      <c r="J86" s="1187"/>
      <c r="K86" s="1190"/>
      <c r="L86" s="1193"/>
      <c r="M86" s="1196"/>
      <c r="N86" s="1199"/>
      <c r="O86" s="1202"/>
      <c r="P86" s="1175"/>
      <c r="Q86" s="1205"/>
      <c r="R86" s="1175"/>
      <c r="S86" s="1178"/>
      <c r="T86" s="1181"/>
      <c r="U86" s="1181"/>
      <c r="V86" s="1181"/>
      <c r="W86" s="616" t="s">
        <v>149</v>
      </c>
    </row>
    <row r="87" spans="1:23">
      <c r="A87" s="512" t="s">
        <v>234</v>
      </c>
      <c r="B87" s="513"/>
      <c r="C87" s="513"/>
      <c r="D87" s="513"/>
      <c r="E87" s="514" t="s">
        <v>149</v>
      </c>
      <c r="F87" s="513" t="s">
        <v>149</v>
      </c>
      <c r="G87" s="513" t="s">
        <v>149</v>
      </c>
      <c r="H87" s="513" t="s">
        <v>149</v>
      </c>
      <c r="I87" s="513" t="s">
        <v>149</v>
      </c>
      <c r="J87" s="513" t="s">
        <v>149</v>
      </c>
      <c r="K87" s="513" t="s">
        <v>149</v>
      </c>
      <c r="L87" s="513" t="s">
        <v>149</v>
      </c>
      <c r="M87" s="513" t="s">
        <v>149</v>
      </c>
      <c r="N87" s="513" t="s">
        <v>149</v>
      </c>
      <c r="O87" s="513" t="s">
        <v>149</v>
      </c>
      <c r="P87" s="513" t="s">
        <v>149</v>
      </c>
      <c r="Q87" s="513" t="s">
        <v>149</v>
      </c>
      <c r="R87" s="513" t="s">
        <v>149</v>
      </c>
      <c r="S87" s="513" t="s">
        <v>149</v>
      </c>
      <c r="T87" s="513" t="s">
        <v>149</v>
      </c>
      <c r="U87" s="513" t="s">
        <v>149</v>
      </c>
      <c r="V87" s="513" t="s">
        <v>149</v>
      </c>
      <c r="W87" s="515" t="s">
        <v>149</v>
      </c>
    </row>
    <row r="88" spans="1:23">
      <c r="A88" s="515" t="s">
        <v>149</v>
      </c>
      <c r="B88" s="515" t="s">
        <v>149</v>
      </c>
      <c r="C88" s="515" t="s">
        <v>149</v>
      </c>
      <c r="D88" s="515" t="s">
        <v>149</v>
      </c>
      <c r="E88" s="514" t="s">
        <v>149</v>
      </c>
      <c r="F88" s="515" t="s">
        <v>149</v>
      </c>
      <c r="G88" s="515" t="s">
        <v>149</v>
      </c>
      <c r="H88" s="515" t="s">
        <v>149</v>
      </c>
      <c r="I88" s="515" t="s">
        <v>149</v>
      </c>
      <c r="J88" s="515" t="s">
        <v>149</v>
      </c>
      <c r="K88" s="515" t="s">
        <v>149</v>
      </c>
      <c r="L88" s="515" t="s">
        <v>149</v>
      </c>
      <c r="M88" s="515" t="s">
        <v>149</v>
      </c>
      <c r="N88" s="515" t="s">
        <v>149</v>
      </c>
      <c r="O88" s="515" t="s">
        <v>149</v>
      </c>
      <c r="P88" s="515" t="s">
        <v>149</v>
      </c>
      <c r="Q88" s="515" t="s">
        <v>149</v>
      </c>
      <c r="R88" s="515" t="s">
        <v>149</v>
      </c>
      <c r="S88" s="515" t="s">
        <v>149</v>
      </c>
      <c r="T88" s="515" t="s">
        <v>149</v>
      </c>
      <c r="U88" s="515" t="s">
        <v>149</v>
      </c>
      <c r="V88" s="515" t="s">
        <v>149</v>
      </c>
      <c r="W88" s="515" t="s">
        <v>149</v>
      </c>
    </row>
    <row r="89" spans="1:23">
      <c r="A89" s="988" t="s">
        <v>235</v>
      </c>
      <c r="B89" s="989"/>
      <c r="C89" s="989"/>
      <c r="D89" s="989"/>
      <c r="E89" s="989"/>
      <c r="F89" s="990"/>
      <c r="G89" s="2179" t="s">
        <v>236</v>
      </c>
      <c r="H89" s="2179"/>
      <c r="I89" s="2179"/>
      <c r="J89" s="2179"/>
      <c r="K89" s="2179"/>
      <c r="L89" s="2179"/>
      <c r="M89" s="2179"/>
      <c r="N89" s="2179"/>
      <c r="O89" s="2179"/>
      <c r="P89" s="2179"/>
      <c r="Q89" s="2179"/>
      <c r="R89" s="2179"/>
      <c r="S89" s="2179"/>
      <c r="T89" s="2179"/>
      <c r="U89" s="2179"/>
      <c r="V89" s="2179"/>
      <c r="W89" s="2192"/>
    </row>
    <row r="90" spans="1:23">
      <c r="A90" s="985" t="s">
        <v>419</v>
      </c>
      <c r="B90" s="986"/>
      <c r="C90" s="986"/>
      <c r="D90" s="986"/>
      <c r="E90" s="986"/>
      <c r="F90" s="987"/>
      <c r="G90" s="925" t="s">
        <v>420</v>
      </c>
      <c r="H90" s="925"/>
      <c r="I90" s="925"/>
      <c r="J90" s="925"/>
      <c r="K90" s="925"/>
      <c r="L90" s="925"/>
      <c r="M90" s="925"/>
      <c r="N90" s="925"/>
      <c r="O90" s="925"/>
      <c r="P90" s="925"/>
      <c r="Q90" s="925"/>
      <c r="R90" s="925"/>
      <c r="S90" s="925"/>
      <c r="T90" s="925"/>
      <c r="U90" s="925"/>
      <c r="V90" s="925"/>
      <c r="W90" s="1221"/>
    </row>
    <row r="91" spans="1:23">
      <c r="A91" s="2188" t="s">
        <v>149</v>
      </c>
      <c r="B91" s="2189"/>
      <c r="C91" s="2189"/>
      <c r="D91" s="2189"/>
      <c r="E91" s="2189"/>
      <c r="F91" s="2190"/>
      <c r="G91" s="2179" t="s">
        <v>149</v>
      </c>
      <c r="H91" s="2179"/>
      <c r="I91" s="2179"/>
      <c r="J91" s="2179"/>
      <c r="K91" s="2179"/>
      <c r="L91" s="2179"/>
      <c r="M91" s="2179"/>
      <c r="N91" s="2179"/>
      <c r="O91" s="2179"/>
      <c r="P91" s="2179"/>
      <c r="Q91" s="2179"/>
      <c r="R91" s="2179"/>
      <c r="S91" s="2179"/>
      <c r="T91" s="2179"/>
      <c r="U91" s="2179"/>
      <c r="V91" s="2179"/>
      <c r="W91" s="2192"/>
    </row>
    <row r="92" spans="1:23">
      <c r="A92" s="2188" t="s">
        <v>149</v>
      </c>
      <c r="B92" s="2189"/>
      <c r="C92" s="2189"/>
      <c r="D92" s="2189"/>
      <c r="E92" s="2189"/>
      <c r="F92" s="2190"/>
      <c r="G92" s="1222" t="s">
        <v>149</v>
      </c>
      <c r="H92" s="1222"/>
      <c r="I92" s="1222"/>
      <c r="J92" s="1222"/>
      <c r="K92" s="1222"/>
      <c r="L92" s="1222"/>
      <c r="M92" s="1222"/>
      <c r="N92" s="1222"/>
      <c r="O92" s="1222"/>
      <c r="P92" s="1222"/>
      <c r="Q92" s="1222"/>
      <c r="R92" s="1222"/>
      <c r="S92" s="1222"/>
      <c r="T92" s="1222"/>
      <c r="U92" s="1222"/>
      <c r="V92" s="1222"/>
      <c r="W92" s="1223"/>
    </row>
    <row r="93" spans="1:23">
      <c r="A93" s="2188" t="s">
        <v>149</v>
      </c>
      <c r="B93" s="2189"/>
      <c r="C93" s="2189"/>
      <c r="D93" s="2189"/>
      <c r="E93" s="2189"/>
      <c r="F93" s="2189"/>
      <c r="G93" s="608" t="s">
        <v>149</v>
      </c>
      <c r="H93" s="609" t="s">
        <v>149</v>
      </c>
      <c r="I93" s="609" t="s">
        <v>149</v>
      </c>
      <c r="J93" s="609" t="s">
        <v>149</v>
      </c>
      <c r="K93" s="609" t="s">
        <v>149</v>
      </c>
      <c r="L93" s="609" t="s">
        <v>149</v>
      </c>
      <c r="M93" s="609" t="s">
        <v>149</v>
      </c>
      <c r="N93" s="609" t="s">
        <v>149</v>
      </c>
      <c r="O93" s="609" t="s">
        <v>149</v>
      </c>
      <c r="P93" s="609" t="s">
        <v>149</v>
      </c>
      <c r="Q93" s="609" t="s">
        <v>149</v>
      </c>
      <c r="R93" s="609" t="s">
        <v>149</v>
      </c>
      <c r="S93" s="609" t="s">
        <v>149</v>
      </c>
      <c r="T93" s="609" t="s">
        <v>149</v>
      </c>
      <c r="U93" s="609" t="s">
        <v>149</v>
      </c>
      <c r="V93" s="609" t="s">
        <v>149</v>
      </c>
      <c r="W93" s="610" t="s">
        <v>149</v>
      </c>
    </row>
    <row r="94" spans="1:23">
      <c r="A94" s="2188" t="s">
        <v>149</v>
      </c>
      <c r="B94" s="2189"/>
      <c r="C94" s="2189"/>
      <c r="D94" s="2189"/>
      <c r="E94" s="2189"/>
      <c r="F94" s="2189"/>
      <c r="G94" s="611" t="s">
        <v>149</v>
      </c>
      <c r="H94" s="612" t="s">
        <v>149</v>
      </c>
      <c r="I94" s="612" t="s">
        <v>149</v>
      </c>
      <c r="J94" s="612" t="s">
        <v>149</v>
      </c>
      <c r="K94" s="612" t="s">
        <v>149</v>
      </c>
      <c r="L94" s="612" t="s">
        <v>149</v>
      </c>
      <c r="M94" s="612" t="s">
        <v>149</v>
      </c>
      <c r="N94" s="612" t="s">
        <v>149</v>
      </c>
      <c r="O94" s="612" t="s">
        <v>149</v>
      </c>
      <c r="P94" s="612" t="s">
        <v>149</v>
      </c>
      <c r="Q94" s="612" t="s">
        <v>149</v>
      </c>
      <c r="R94" s="612" t="s">
        <v>149</v>
      </c>
      <c r="S94" s="612" t="s">
        <v>149</v>
      </c>
      <c r="T94" s="612" t="s">
        <v>149</v>
      </c>
      <c r="U94" s="612" t="s">
        <v>149</v>
      </c>
      <c r="V94" s="612" t="s">
        <v>149</v>
      </c>
      <c r="W94" s="613" t="s">
        <v>149</v>
      </c>
    </row>
    <row r="95" spans="1:23">
      <c r="A95" s="515" t="s">
        <v>149</v>
      </c>
      <c r="B95" s="515" t="s">
        <v>149</v>
      </c>
      <c r="C95" s="515" t="s">
        <v>149</v>
      </c>
      <c r="D95" s="515" t="s">
        <v>149</v>
      </c>
      <c r="E95" s="515" t="s">
        <v>149</v>
      </c>
      <c r="F95" s="515" t="s">
        <v>149</v>
      </c>
      <c r="G95" s="515" t="s">
        <v>149</v>
      </c>
      <c r="H95" s="515" t="s">
        <v>149</v>
      </c>
      <c r="I95" s="515" t="s">
        <v>149</v>
      </c>
      <c r="J95" s="515" t="s">
        <v>149</v>
      </c>
      <c r="K95" s="515" t="s">
        <v>149</v>
      </c>
      <c r="L95" s="515" t="s">
        <v>149</v>
      </c>
      <c r="M95" s="515" t="s">
        <v>149</v>
      </c>
      <c r="N95" s="515" t="s">
        <v>149</v>
      </c>
      <c r="O95" s="515" t="s">
        <v>149</v>
      </c>
      <c r="P95" s="515" t="s">
        <v>149</v>
      </c>
      <c r="Q95" s="515" t="s">
        <v>149</v>
      </c>
      <c r="R95" s="515" t="s">
        <v>149</v>
      </c>
      <c r="S95" s="515" t="s">
        <v>149</v>
      </c>
      <c r="T95" s="515" t="s">
        <v>149</v>
      </c>
      <c r="U95" s="515" t="s">
        <v>149</v>
      </c>
      <c r="V95" s="515" t="s">
        <v>149</v>
      </c>
      <c r="W95" s="515" t="s">
        <v>149</v>
      </c>
    </row>
    <row r="96" spans="1:23">
      <c r="A96" s="515" t="s">
        <v>149</v>
      </c>
      <c r="B96" s="515" t="s">
        <v>149</v>
      </c>
      <c r="C96" s="515" t="s">
        <v>149</v>
      </c>
      <c r="D96" s="515" t="s">
        <v>149</v>
      </c>
      <c r="E96" s="515" t="s">
        <v>149</v>
      </c>
      <c r="F96" s="515" t="s">
        <v>149</v>
      </c>
      <c r="G96" s="515" t="s">
        <v>149</v>
      </c>
      <c r="H96" s="515" t="s">
        <v>149</v>
      </c>
      <c r="I96" s="515" t="s">
        <v>149</v>
      </c>
      <c r="J96" s="515" t="s">
        <v>149</v>
      </c>
      <c r="K96" s="515" t="s">
        <v>149</v>
      </c>
      <c r="L96" s="515" t="s">
        <v>149</v>
      </c>
      <c r="M96" s="515" t="s">
        <v>149</v>
      </c>
      <c r="N96" s="515" t="s">
        <v>149</v>
      </c>
      <c r="O96" s="515" t="s">
        <v>149</v>
      </c>
      <c r="P96" s="515" t="s">
        <v>149</v>
      </c>
      <c r="Q96" s="515" t="s">
        <v>149</v>
      </c>
      <c r="R96" s="515" t="s">
        <v>149</v>
      </c>
      <c r="S96" s="515" t="s">
        <v>149</v>
      </c>
      <c r="T96" s="515" t="s">
        <v>149</v>
      </c>
      <c r="U96" s="515" t="s">
        <v>149</v>
      </c>
      <c r="V96" s="515" t="s">
        <v>149</v>
      </c>
      <c r="W96" s="515" t="s">
        <v>149</v>
      </c>
    </row>
    <row r="97" spans="1:23" ht="15.75">
      <c r="A97" s="533" t="s">
        <v>242</v>
      </c>
      <c r="B97" s="533"/>
      <c r="C97" s="514" t="s">
        <v>149</v>
      </c>
      <c r="D97" s="514" t="s">
        <v>149</v>
      </c>
      <c r="E97" s="515" t="s">
        <v>149</v>
      </c>
      <c r="F97" s="514" t="s">
        <v>149</v>
      </c>
      <c r="G97" s="514" t="s">
        <v>149</v>
      </c>
      <c r="H97" s="514" t="s">
        <v>149</v>
      </c>
      <c r="I97" s="514" t="s">
        <v>149</v>
      </c>
      <c r="J97" s="514" t="s">
        <v>149</v>
      </c>
      <c r="K97" s="514" t="s">
        <v>149</v>
      </c>
      <c r="L97" s="514" t="s">
        <v>149</v>
      </c>
      <c r="M97" s="514" t="s">
        <v>149</v>
      </c>
      <c r="N97" s="514" t="s">
        <v>149</v>
      </c>
      <c r="O97" s="514" t="s">
        <v>149</v>
      </c>
      <c r="P97" s="514" t="s">
        <v>149</v>
      </c>
      <c r="Q97" s="514" t="s">
        <v>149</v>
      </c>
      <c r="R97" s="514" t="s">
        <v>149</v>
      </c>
      <c r="S97" s="514" t="s">
        <v>149</v>
      </c>
      <c r="T97" s="514" t="s">
        <v>149</v>
      </c>
      <c r="U97" s="514" t="s">
        <v>149</v>
      </c>
      <c r="V97" s="514" t="s">
        <v>149</v>
      </c>
      <c r="W97" s="515" t="s">
        <v>149</v>
      </c>
    </row>
    <row r="98" spans="1:23" ht="15.75">
      <c r="A98" s="533" t="s">
        <v>243</v>
      </c>
      <c r="B98" s="514" t="s">
        <v>149</v>
      </c>
      <c r="C98" s="514" t="s">
        <v>149</v>
      </c>
      <c r="D98" s="514" t="s">
        <v>149</v>
      </c>
      <c r="E98" s="515" t="s">
        <v>149</v>
      </c>
      <c r="F98" s="533" t="s">
        <v>149</v>
      </c>
      <c r="G98" s="514" t="s">
        <v>149</v>
      </c>
      <c r="H98" s="533" t="s">
        <v>244</v>
      </c>
      <c r="I98" s="533"/>
      <c r="J98" s="514" t="s">
        <v>149</v>
      </c>
      <c r="K98" s="514" t="s">
        <v>149</v>
      </c>
      <c r="L98" s="514" t="s">
        <v>149</v>
      </c>
      <c r="M98" s="514" t="s">
        <v>149</v>
      </c>
      <c r="N98" s="514" t="s">
        <v>149</v>
      </c>
      <c r="O98" s="514" t="s">
        <v>149</v>
      </c>
      <c r="P98" s="514" t="s">
        <v>149</v>
      </c>
      <c r="Q98" s="514" t="s">
        <v>149</v>
      </c>
      <c r="R98" s="514" t="s">
        <v>149</v>
      </c>
      <c r="S98" s="514" t="s">
        <v>149</v>
      </c>
      <c r="T98" s="514" t="s">
        <v>149</v>
      </c>
      <c r="U98" s="514" t="s">
        <v>149</v>
      </c>
      <c r="V98" s="514" t="s">
        <v>149</v>
      </c>
      <c r="W98" s="515" t="s">
        <v>149</v>
      </c>
    </row>
    <row r="99" spans="1:23" ht="15.75">
      <c r="A99" s="533" t="s">
        <v>245</v>
      </c>
      <c r="B99" s="514" t="s">
        <v>149</v>
      </c>
      <c r="C99" s="514" t="s">
        <v>149</v>
      </c>
      <c r="D99" s="514" t="s">
        <v>149</v>
      </c>
      <c r="E99" s="515" t="s">
        <v>149</v>
      </c>
      <c r="F99" s="533" t="s">
        <v>149</v>
      </c>
      <c r="G99" s="514" t="s">
        <v>149</v>
      </c>
      <c r="H99" s="533" t="s">
        <v>246</v>
      </c>
      <c r="I99" s="514" t="s">
        <v>149</v>
      </c>
      <c r="J99" s="514" t="s">
        <v>149</v>
      </c>
      <c r="K99" s="514" t="s">
        <v>149</v>
      </c>
      <c r="L99" s="514" t="s">
        <v>149</v>
      </c>
      <c r="M99" s="514" t="s">
        <v>149</v>
      </c>
      <c r="N99" s="514" t="s">
        <v>149</v>
      </c>
      <c r="O99" s="514" t="s">
        <v>149</v>
      </c>
      <c r="P99" s="514" t="s">
        <v>149</v>
      </c>
      <c r="Q99" s="514" t="s">
        <v>149</v>
      </c>
      <c r="R99" s="514" t="s">
        <v>149</v>
      </c>
      <c r="S99" s="514" t="s">
        <v>149</v>
      </c>
      <c r="T99" s="514" t="s">
        <v>149</v>
      </c>
      <c r="U99" s="514" t="s">
        <v>149</v>
      </c>
      <c r="V99" s="514" t="s">
        <v>149</v>
      </c>
      <c r="W99" s="515" t="s">
        <v>149</v>
      </c>
    </row>
    <row r="100" spans="1:23">
      <c r="A100" s="515" t="s">
        <v>247</v>
      </c>
      <c r="B100" s="515"/>
      <c r="C100" s="515" t="s">
        <v>149</v>
      </c>
      <c r="D100" s="515" t="s">
        <v>149</v>
      </c>
      <c r="E100" s="515" t="s">
        <v>149</v>
      </c>
      <c r="F100" s="515" t="s">
        <v>149</v>
      </c>
      <c r="G100" s="515" t="s">
        <v>149</v>
      </c>
      <c r="H100" s="515" t="s">
        <v>248</v>
      </c>
      <c r="I100" s="515" t="s">
        <v>149</v>
      </c>
      <c r="J100" s="515" t="s">
        <v>149</v>
      </c>
      <c r="K100" s="515" t="s">
        <v>149</v>
      </c>
      <c r="L100" s="515" t="s">
        <v>149</v>
      </c>
      <c r="M100" s="515" t="s">
        <v>149</v>
      </c>
      <c r="N100" s="515" t="s">
        <v>149</v>
      </c>
      <c r="O100" s="515" t="s">
        <v>149</v>
      </c>
      <c r="P100" s="515" t="s">
        <v>149</v>
      </c>
      <c r="Q100" s="515" t="s">
        <v>149</v>
      </c>
      <c r="R100" s="515" t="s">
        <v>149</v>
      </c>
      <c r="S100" s="515" t="s">
        <v>149</v>
      </c>
      <c r="T100" s="515" t="s">
        <v>149</v>
      </c>
      <c r="U100" s="515" t="s">
        <v>149</v>
      </c>
      <c r="V100" s="515" t="s">
        <v>149</v>
      </c>
      <c r="W100" s="515" t="s">
        <v>149</v>
      </c>
    </row>
    <row r="101" spans="1:23">
      <c r="A101" s="534" t="s">
        <v>249</v>
      </c>
      <c r="B101" s="515" t="s">
        <v>149</v>
      </c>
      <c r="C101" s="515" t="s">
        <v>149</v>
      </c>
      <c r="D101" s="515" t="s">
        <v>149</v>
      </c>
      <c r="E101" s="515" t="s">
        <v>149</v>
      </c>
      <c r="F101" s="515" t="s">
        <v>149</v>
      </c>
      <c r="G101" s="515" t="s">
        <v>149</v>
      </c>
      <c r="H101" s="534" t="s">
        <v>250</v>
      </c>
      <c r="I101" s="535"/>
      <c r="J101" s="515" t="s">
        <v>149</v>
      </c>
      <c r="K101" s="515" t="s">
        <v>149</v>
      </c>
      <c r="L101" s="515" t="s">
        <v>149</v>
      </c>
      <c r="M101" s="515" t="s">
        <v>149</v>
      </c>
      <c r="N101" s="515" t="s">
        <v>149</v>
      </c>
      <c r="O101" s="515" t="s">
        <v>149</v>
      </c>
      <c r="P101" s="515" t="s">
        <v>149</v>
      </c>
      <c r="Q101" s="515" t="s">
        <v>149</v>
      </c>
      <c r="R101" s="515" t="s">
        <v>149</v>
      </c>
      <c r="S101" s="515" t="s">
        <v>149</v>
      </c>
      <c r="T101" s="515" t="s">
        <v>149</v>
      </c>
      <c r="U101" s="515" t="s">
        <v>149</v>
      </c>
      <c r="V101" s="515" t="s">
        <v>149</v>
      </c>
      <c r="W101" s="515" t="s">
        <v>149</v>
      </c>
    </row>
    <row r="102" spans="1:23">
      <c r="A102" s="515" t="s">
        <v>149</v>
      </c>
      <c r="B102" s="515" t="s">
        <v>149</v>
      </c>
      <c r="C102" s="515" t="s">
        <v>149</v>
      </c>
      <c r="D102" s="515" t="s">
        <v>149</v>
      </c>
      <c r="E102" s="515" t="s">
        <v>149</v>
      </c>
      <c r="F102" s="515" t="s">
        <v>149</v>
      </c>
      <c r="G102" s="515" t="s">
        <v>149</v>
      </c>
      <c r="H102" s="515" t="s">
        <v>149</v>
      </c>
      <c r="I102" s="515" t="s">
        <v>149</v>
      </c>
      <c r="J102" s="515" t="s">
        <v>149</v>
      </c>
      <c r="K102" s="515" t="s">
        <v>149</v>
      </c>
      <c r="L102" s="515" t="s">
        <v>149</v>
      </c>
      <c r="M102" s="515" t="s">
        <v>149</v>
      </c>
      <c r="N102" s="515" t="s">
        <v>149</v>
      </c>
      <c r="O102" s="515" t="s">
        <v>149</v>
      </c>
      <c r="P102" s="515" t="s">
        <v>149</v>
      </c>
      <c r="Q102" s="515" t="s">
        <v>149</v>
      </c>
      <c r="R102" s="515" t="s">
        <v>149</v>
      </c>
      <c r="S102" s="515" t="s">
        <v>149</v>
      </c>
      <c r="T102" s="515" t="s">
        <v>149</v>
      </c>
      <c r="U102" s="515" t="s">
        <v>149</v>
      </c>
      <c r="V102" s="515" t="s">
        <v>149</v>
      </c>
      <c r="W102" s="515" t="s">
        <v>149</v>
      </c>
    </row>
    <row r="103" spans="1:23">
      <c r="A103" s="515" t="s">
        <v>251</v>
      </c>
      <c r="B103" s="515" t="s">
        <v>149</v>
      </c>
      <c r="C103" s="515" t="s">
        <v>149</v>
      </c>
      <c r="D103" s="515" t="s">
        <v>149</v>
      </c>
      <c r="E103" s="515" t="s">
        <v>149</v>
      </c>
      <c r="F103" s="515" t="s">
        <v>149</v>
      </c>
      <c r="G103" s="515" t="s">
        <v>149</v>
      </c>
      <c r="H103" s="515" t="s">
        <v>252</v>
      </c>
      <c r="I103" s="515"/>
      <c r="J103" s="515" t="s">
        <v>149</v>
      </c>
      <c r="K103" s="515" t="s">
        <v>149</v>
      </c>
      <c r="L103" s="515" t="s">
        <v>149</v>
      </c>
      <c r="M103" s="515" t="s">
        <v>149</v>
      </c>
      <c r="N103" s="515" t="s">
        <v>149</v>
      </c>
      <c r="O103" s="515" t="s">
        <v>149</v>
      </c>
      <c r="P103" s="515" t="s">
        <v>149</v>
      </c>
      <c r="Q103" s="515" t="s">
        <v>149</v>
      </c>
      <c r="R103" s="515" t="s">
        <v>149</v>
      </c>
      <c r="S103" s="515" t="s">
        <v>149</v>
      </c>
      <c r="T103" s="515" t="s">
        <v>149</v>
      </c>
      <c r="U103" s="515" t="s">
        <v>149</v>
      </c>
      <c r="V103" s="515" t="s">
        <v>149</v>
      </c>
      <c r="W103" s="515" t="s">
        <v>149</v>
      </c>
    </row>
    <row r="104" spans="1:23">
      <c r="A104" s="534" t="s">
        <v>253</v>
      </c>
      <c r="B104" s="515" t="s">
        <v>149</v>
      </c>
      <c r="C104" s="515" t="s">
        <v>149</v>
      </c>
      <c r="D104" s="515" t="s">
        <v>149</v>
      </c>
      <c r="E104" s="515" t="s">
        <v>149</v>
      </c>
      <c r="F104" s="515" t="s">
        <v>149</v>
      </c>
      <c r="G104" s="515" t="s">
        <v>149</v>
      </c>
      <c r="H104" s="534" t="s">
        <v>254</v>
      </c>
      <c r="I104" s="535"/>
      <c r="J104" s="515" t="s">
        <v>149</v>
      </c>
      <c r="K104" s="515" t="s">
        <v>149</v>
      </c>
      <c r="L104" s="515" t="s">
        <v>149</v>
      </c>
      <c r="M104" s="515" t="s">
        <v>149</v>
      </c>
      <c r="N104" s="515" t="s">
        <v>149</v>
      </c>
      <c r="O104" s="515" t="s">
        <v>149</v>
      </c>
      <c r="P104" s="515" t="s">
        <v>149</v>
      </c>
      <c r="Q104" s="515" t="s">
        <v>149</v>
      </c>
      <c r="R104" s="515" t="s">
        <v>149</v>
      </c>
      <c r="S104" s="515" t="s">
        <v>149</v>
      </c>
      <c r="T104" s="515" t="s">
        <v>149</v>
      </c>
      <c r="U104" s="515" t="s">
        <v>149</v>
      </c>
      <c r="V104" s="515" t="s">
        <v>149</v>
      </c>
      <c r="W104" s="515" t="s">
        <v>149</v>
      </c>
    </row>
  </sheetData>
  <mergeCells count="163">
    <mergeCell ref="R56:R62"/>
    <mergeCell ref="S56:S62"/>
    <mergeCell ref="T56:T62"/>
    <mergeCell ref="U56:U62"/>
    <mergeCell ref="V56:V62"/>
    <mergeCell ref="I56:I62"/>
    <mergeCell ref="J56:J62"/>
    <mergeCell ref="K56:K62"/>
    <mergeCell ref="L56:L62"/>
    <mergeCell ref="M56:M62"/>
    <mergeCell ref="N56:N62"/>
    <mergeCell ref="O56:O62"/>
    <mergeCell ref="P56:P62"/>
    <mergeCell ref="Q56:Q62"/>
    <mergeCell ref="A93:F93"/>
    <mergeCell ref="A94:F94"/>
    <mergeCell ref="A90:F90"/>
    <mergeCell ref="G90:W90"/>
    <mergeCell ref="A91:F91"/>
    <mergeCell ref="G91:W91"/>
    <mergeCell ref="A92:F92"/>
    <mergeCell ref="G92:W92"/>
    <mergeCell ref="R32:R38"/>
    <mergeCell ref="S32:S38"/>
    <mergeCell ref="T32:T38"/>
    <mergeCell ref="U32:U38"/>
    <mergeCell ref="V32:V38"/>
    <mergeCell ref="A89:F89"/>
    <mergeCell ref="G89:W89"/>
    <mergeCell ref="I40:I46"/>
    <mergeCell ref="J40:J46"/>
    <mergeCell ref="K40:K46"/>
    <mergeCell ref="L40:L46"/>
    <mergeCell ref="M40:M46"/>
    <mergeCell ref="N40:N46"/>
    <mergeCell ref="O40:O46"/>
    <mergeCell ref="P40:P46"/>
    <mergeCell ref="Q40:Q46"/>
    <mergeCell ref="S24:S30"/>
    <mergeCell ref="T24:T30"/>
    <mergeCell ref="U24:U30"/>
    <mergeCell ref="I24:I30"/>
    <mergeCell ref="J24:J30"/>
    <mergeCell ref="K24:K30"/>
    <mergeCell ref="L24:L30"/>
    <mergeCell ref="M24:M30"/>
    <mergeCell ref="N24:N30"/>
    <mergeCell ref="O24:O30"/>
    <mergeCell ref="I32:I38"/>
    <mergeCell ref="J32:J38"/>
    <mergeCell ref="K32:K38"/>
    <mergeCell ref="L32:L38"/>
    <mergeCell ref="M32:M38"/>
    <mergeCell ref="N32:N38"/>
    <mergeCell ref="O32:O38"/>
    <mergeCell ref="P32:P38"/>
    <mergeCell ref="Q32:Q38"/>
    <mergeCell ref="I16:I22"/>
    <mergeCell ref="J16:J22"/>
    <mergeCell ref="K16:K22"/>
    <mergeCell ref="L16:L22"/>
    <mergeCell ref="M16:M22"/>
    <mergeCell ref="T16:T22"/>
    <mergeCell ref="U16:U22"/>
    <mergeCell ref="V16:V22"/>
    <mergeCell ref="P16:P22"/>
    <mergeCell ref="Q16:Q22"/>
    <mergeCell ref="R16:R22"/>
    <mergeCell ref="S16:S22"/>
    <mergeCell ref="A4:I4"/>
    <mergeCell ref="A5:A6"/>
    <mergeCell ref="B5:D6"/>
    <mergeCell ref="E5:E6"/>
    <mergeCell ref="F5:G5"/>
    <mergeCell ref="I5:I6"/>
    <mergeCell ref="R8:R14"/>
    <mergeCell ref="S8:S14"/>
    <mergeCell ref="N8:N14"/>
    <mergeCell ref="O8:O14"/>
    <mergeCell ref="P8:P14"/>
    <mergeCell ref="I8:I14"/>
    <mergeCell ref="J8:J14"/>
    <mergeCell ref="K8:K14"/>
    <mergeCell ref="L8:L14"/>
    <mergeCell ref="M8:M14"/>
    <mergeCell ref="Q8:Q14"/>
    <mergeCell ref="R48:R54"/>
    <mergeCell ref="S48:S54"/>
    <mergeCell ref="W5:W6"/>
    <mergeCell ref="J5:L6"/>
    <mergeCell ref="M5:N5"/>
    <mergeCell ref="O5:O6"/>
    <mergeCell ref="P5:P6"/>
    <mergeCell ref="Q5:S6"/>
    <mergeCell ref="T5:U5"/>
    <mergeCell ref="R40:R46"/>
    <mergeCell ref="S40:S46"/>
    <mergeCell ref="T40:T46"/>
    <mergeCell ref="U40:U46"/>
    <mergeCell ref="V40:V46"/>
    <mergeCell ref="N16:N22"/>
    <mergeCell ref="O16:O22"/>
    <mergeCell ref="T8:T14"/>
    <mergeCell ref="U8:U14"/>
    <mergeCell ref="V8:V14"/>
    <mergeCell ref="V24:V30"/>
    <mergeCell ref="P24:P30"/>
    <mergeCell ref="Q24:Q30"/>
    <mergeCell ref="R24:R30"/>
    <mergeCell ref="T48:T54"/>
    <mergeCell ref="U48:U54"/>
    <mergeCell ref="V48:V54"/>
    <mergeCell ref="I48:I54"/>
    <mergeCell ref="J48:J54"/>
    <mergeCell ref="K48:K54"/>
    <mergeCell ref="L48:L54"/>
    <mergeCell ref="M48:M54"/>
    <mergeCell ref="N48:N54"/>
    <mergeCell ref="O48:O54"/>
    <mergeCell ref="P48:P54"/>
    <mergeCell ref="Q48:Q54"/>
    <mergeCell ref="I64:I70"/>
    <mergeCell ref="J64:J70"/>
    <mergeCell ref="K64:K70"/>
    <mergeCell ref="L64:L70"/>
    <mergeCell ref="M64:M70"/>
    <mergeCell ref="N64:N70"/>
    <mergeCell ref="O64:O70"/>
    <mergeCell ref="P64:P70"/>
    <mergeCell ref="Q64:Q70"/>
    <mergeCell ref="N72:N78"/>
    <mergeCell ref="O72:O78"/>
    <mergeCell ref="P72:P78"/>
    <mergeCell ref="Q72:Q78"/>
    <mergeCell ref="R64:R70"/>
    <mergeCell ref="S64:S70"/>
    <mergeCell ref="T64:T70"/>
    <mergeCell ref="U64:U70"/>
    <mergeCell ref="V64:V70"/>
    <mergeCell ref="R72:R78"/>
    <mergeCell ref="S72:S78"/>
    <mergeCell ref="T72:T78"/>
    <mergeCell ref="U72:U78"/>
    <mergeCell ref="V72:V78"/>
    <mergeCell ref="I80:I86"/>
    <mergeCell ref="J80:J86"/>
    <mergeCell ref="K80:K86"/>
    <mergeCell ref="L80:L86"/>
    <mergeCell ref="M80:M86"/>
    <mergeCell ref="N80:N86"/>
    <mergeCell ref="O80:O86"/>
    <mergeCell ref="P80:P86"/>
    <mergeCell ref="Q80:Q86"/>
    <mergeCell ref="R80:R86"/>
    <mergeCell ref="S80:S86"/>
    <mergeCell ref="T80:T86"/>
    <mergeCell ref="U80:U86"/>
    <mergeCell ref="V80:V86"/>
    <mergeCell ref="I72:I78"/>
    <mergeCell ref="J72:J78"/>
    <mergeCell ref="K72:K78"/>
    <mergeCell ref="L72:L78"/>
    <mergeCell ref="M72:M78"/>
  </mergeCells>
  <hyperlinks>
    <hyperlink ref="A101" r:id="rId1" xr:uid="{F61A66B0-CB1A-4C1C-BE40-6BFBD5628334}"/>
    <hyperlink ref="H101" r:id="rId2" xr:uid="{CA277CA8-02E4-42E6-BF64-53A63A75C7C8}"/>
    <hyperlink ref="A104" r:id="rId3" xr:uid="{830516A5-E808-45B6-B7F7-B273DEF05FDE}"/>
    <hyperlink ref="H104" r:id="rId4" xr:uid="{37BE722E-3644-4263-B2FD-697C95FB702A}"/>
  </hyperlinks>
  <pageMargins left="0.7" right="0.7" top="0.75" bottom="0.75" header="0.3" footer="0.3"/>
  <drawing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47456-5878-42AD-925C-C97EC75CB976}">
  <dimension ref="A1:AG104"/>
  <sheetViews>
    <sheetView topLeftCell="A41" workbookViewId="0">
      <selection activeCell="A52" sqref="A52:H52"/>
    </sheetView>
  </sheetViews>
  <sheetFormatPr defaultRowHeight="15"/>
  <cols>
    <col min="1" max="1" width="65.42578125" customWidth="1"/>
    <col min="9" max="9" width="22.28515625" customWidth="1"/>
    <col min="16" max="16" width="22.140625" customWidth="1"/>
    <col min="17" max="19" width="5.5703125" customWidth="1"/>
    <col min="21" max="21" width="9.7109375" customWidth="1"/>
    <col min="22" max="23" width="0" hidden="1" customWidth="1"/>
    <col min="24" max="24" width="9.140625" customWidth="1"/>
    <col min="30" max="30" width="72.28515625" customWidth="1"/>
    <col min="31" max="33" width="35.7109375" customWidth="1"/>
  </cols>
  <sheetData>
    <row r="1" spans="1:33" ht="24.75">
      <c r="A1" s="529" t="s">
        <v>148</v>
      </c>
      <c r="B1" s="530" t="s">
        <v>421</v>
      </c>
      <c r="C1" s="530"/>
      <c r="D1" s="530"/>
      <c r="E1" s="530"/>
      <c r="F1" s="515" t="s">
        <v>149</v>
      </c>
      <c r="G1" s="515" t="s">
        <v>149</v>
      </c>
      <c r="H1" s="515" t="s">
        <v>149</v>
      </c>
      <c r="I1" s="515" t="s">
        <v>149</v>
      </c>
      <c r="J1" s="515" t="s">
        <v>149</v>
      </c>
      <c r="K1" s="515" t="s">
        <v>149</v>
      </c>
      <c r="L1" s="515" t="s">
        <v>149</v>
      </c>
      <c r="M1" s="515" t="s">
        <v>149</v>
      </c>
      <c r="N1" s="515" t="s">
        <v>149</v>
      </c>
      <c r="O1" s="515" t="s">
        <v>149</v>
      </c>
      <c r="P1" s="641" t="s">
        <v>422</v>
      </c>
      <c r="Q1" s="642"/>
      <c r="R1" s="642"/>
      <c r="S1" s="642"/>
      <c r="T1" s="642"/>
      <c r="U1" s="642"/>
      <c r="V1" s="642"/>
      <c r="W1" s="642"/>
      <c r="X1" s="515" t="s">
        <v>149</v>
      </c>
      <c r="Y1" s="515" t="s">
        <v>149</v>
      </c>
      <c r="Z1" s="515" t="s">
        <v>149</v>
      </c>
      <c r="AA1" s="515" t="s">
        <v>149</v>
      </c>
      <c r="AB1" s="515" t="s">
        <v>149</v>
      </c>
      <c r="AC1" s="515" t="s">
        <v>149</v>
      </c>
      <c r="AD1" s="593"/>
      <c r="AE1" s="593"/>
      <c r="AF1" s="593"/>
      <c r="AG1" s="593"/>
    </row>
    <row r="2" spans="1:33" ht="24.75">
      <c r="A2" s="515" t="s">
        <v>149</v>
      </c>
      <c r="B2" s="529" t="s">
        <v>149</v>
      </c>
      <c r="C2" s="529" t="s">
        <v>149</v>
      </c>
      <c r="D2" s="529" t="s">
        <v>149</v>
      </c>
      <c r="E2" s="529" t="s">
        <v>149</v>
      </c>
      <c r="F2" s="515" t="s">
        <v>149</v>
      </c>
      <c r="G2" s="515" t="s">
        <v>149</v>
      </c>
      <c r="H2" s="515" t="s">
        <v>149</v>
      </c>
      <c r="I2" s="515" t="s">
        <v>149</v>
      </c>
      <c r="J2" s="515" t="s">
        <v>149</v>
      </c>
      <c r="K2" s="515" t="s">
        <v>149</v>
      </c>
      <c r="L2" s="515" t="s">
        <v>149</v>
      </c>
      <c r="M2" s="515" t="s">
        <v>149</v>
      </c>
      <c r="N2" s="515" t="s">
        <v>149</v>
      </c>
      <c r="O2" s="515" t="s">
        <v>149</v>
      </c>
      <c r="P2" s="643" t="s">
        <v>423</v>
      </c>
      <c r="Q2" s="643"/>
      <c r="R2" s="643"/>
      <c r="S2" s="643"/>
      <c r="T2" s="643"/>
      <c r="U2" s="643"/>
      <c r="V2" s="643"/>
      <c r="W2" s="643"/>
      <c r="X2" s="643"/>
      <c r="Y2" s="643"/>
      <c r="Z2" s="643"/>
      <c r="AA2" s="515" t="s">
        <v>149</v>
      </c>
      <c r="AB2" s="515" t="s">
        <v>149</v>
      </c>
      <c r="AC2" s="515" t="s">
        <v>149</v>
      </c>
      <c r="AD2" s="593"/>
      <c r="AE2" s="593"/>
      <c r="AF2" s="593"/>
      <c r="AG2" s="593"/>
    </row>
    <row r="3" spans="1:33" ht="15.75">
      <c r="A3" s="1163" t="s">
        <v>424</v>
      </c>
      <c r="B3" s="1164"/>
      <c r="C3" s="1164"/>
      <c r="D3" s="1164"/>
      <c r="E3" s="1164"/>
      <c r="F3" s="1164"/>
      <c r="G3" s="1164"/>
      <c r="H3" s="1164"/>
      <c r="I3" s="1164"/>
      <c r="J3" s="531" t="s">
        <v>149</v>
      </c>
      <c r="K3" s="531" t="s">
        <v>149</v>
      </c>
      <c r="L3" s="531" t="s">
        <v>149</v>
      </c>
      <c r="M3" s="531" t="s">
        <v>149</v>
      </c>
      <c r="N3" s="531" t="s">
        <v>149</v>
      </c>
      <c r="O3" s="531" t="s">
        <v>149</v>
      </c>
      <c r="P3" s="531" t="s">
        <v>149</v>
      </c>
      <c r="Q3" s="531" t="s">
        <v>149</v>
      </c>
      <c r="R3" s="531" t="s">
        <v>149</v>
      </c>
      <c r="S3" s="531" t="s">
        <v>149</v>
      </c>
      <c r="T3" s="531" t="s">
        <v>149</v>
      </c>
      <c r="U3" s="531" t="s">
        <v>149</v>
      </c>
      <c r="V3" s="531">
        <v>12</v>
      </c>
      <c r="W3" s="531">
        <v>13</v>
      </c>
      <c r="X3" s="531">
        <v>14</v>
      </c>
      <c r="Y3" s="531" t="s">
        <v>149</v>
      </c>
      <c r="Z3" s="531" t="s">
        <v>149</v>
      </c>
      <c r="AA3" s="531" t="s">
        <v>149</v>
      </c>
      <c r="AB3" s="531" t="s">
        <v>149</v>
      </c>
      <c r="AC3" s="531">
        <v>17</v>
      </c>
      <c r="AD3" s="593"/>
      <c r="AE3" s="593"/>
      <c r="AF3" s="593"/>
      <c r="AG3" s="593"/>
    </row>
    <row r="4" spans="1:33" ht="30.75" customHeight="1">
      <c r="A4" s="1165" t="s">
        <v>151</v>
      </c>
      <c r="B4" s="891" t="s">
        <v>152</v>
      </c>
      <c r="C4" s="892"/>
      <c r="D4" s="893"/>
      <c r="E4" s="901" t="s">
        <v>153</v>
      </c>
      <c r="F4" s="899" t="s">
        <v>153</v>
      </c>
      <c r="G4" s="900"/>
      <c r="H4" s="566" t="s">
        <v>154</v>
      </c>
      <c r="I4" s="901" t="s">
        <v>425</v>
      </c>
      <c r="J4" s="902" t="s">
        <v>152</v>
      </c>
      <c r="K4" s="892"/>
      <c r="L4" s="893"/>
      <c r="M4" s="1271" t="s">
        <v>395</v>
      </c>
      <c r="N4" s="1272"/>
      <c r="O4" s="538" t="s">
        <v>149</v>
      </c>
      <c r="P4" s="901" t="s">
        <v>426</v>
      </c>
      <c r="Q4" s="902" t="s">
        <v>152</v>
      </c>
      <c r="R4" s="892"/>
      <c r="S4" s="893"/>
      <c r="T4" s="1271" t="s">
        <v>398</v>
      </c>
      <c r="U4" s="1272"/>
      <c r="V4" s="904" t="s">
        <v>149</v>
      </c>
      <c r="W4" s="904"/>
      <c r="X4" s="904"/>
      <c r="Y4" s="904"/>
      <c r="Z4" s="904"/>
      <c r="AA4" s="904"/>
      <c r="AB4" s="904"/>
      <c r="AC4" s="1273"/>
      <c r="AD4" s="1269" t="s">
        <v>157</v>
      </c>
      <c r="AE4" s="654"/>
      <c r="AF4" s="654"/>
      <c r="AG4" s="654"/>
    </row>
    <row r="5" spans="1:33" ht="30.75">
      <c r="A5" s="889"/>
      <c r="B5" s="982"/>
      <c r="C5" s="983"/>
      <c r="D5" s="984"/>
      <c r="E5" s="897"/>
      <c r="F5" s="538" t="s">
        <v>158</v>
      </c>
      <c r="G5" s="538" t="s">
        <v>159</v>
      </c>
      <c r="H5" s="538" t="s">
        <v>158</v>
      </c>
      <c r="I5" s="898"/>
      <c r="J5" s="903"/>
      <c r="K5" s="895"/>
      <c r="L5" s="896"/>
      <c r="M5" s="539" t="s">
        <v>158</v>
      </c>
      <c r="N5" s="539" t="s">
        <v>159</v>
      </c>
      <c r="O5" s="539" t="s">
        <v>427</v>
      </c>
      <c r="P5" s="898"/>
      <c r="Q5" s="903"/>
      <c r="R5" s="895"/>
      <c r="S5" s="896"/>
      <c r="T5" s="539" t="s">
        <v>158</v>
      </c>
      <c r="U5" s="539" t="s">
        <v>159</v>
      </c>
      <c r="V5" s="649" t="s">
        <v>341</v>
      </c>
      <c r="W5" s="653" t="s">
        <v>342</v>
      </c>
      <c r="X5" s="791" t="s">
        <v>343</v>
      </c>
      <c r="Y5" s="607" t="s">
        <v>344</v>
      </c>
      <c r="Z5" s="607" t="s">
        <v>345</v>
      </c>
      <c r="AA5" s="607" t="s">
        <v>346</v>
      </c>
      <c r="AB5" s="607" t="s">
        <v>347</v>
      </c>
      <c r="AC5" s="607" t="s">
        <v>348</v>
      </c>
      <c r="AD5" s="1270"/>
      <c r="AE5" s="654"/>
      <c r="AF5" s="654"/>
      <c r="AG5" s="654"/>
    </row>
    <row r="6" spans="1:33">
      <c r="A6" s="556"/>
      <c r="B6" s="94"/>
      <c r="C6" s="557" t="s">
        <v>149</v>
      </c>
      <c r="D6" s="557" t="s">
        <v>149</v>
      </c>
      <c r="E6" s="542" t="s">
        <v>149</v>
      </c>
      <c r="F6" s="542"/>
      <c r="G6" s="542"/>
      <c r="H6" s="542"/>
      <c r="I6" s="310"/>
      <c r="J6" s="310"/>
      <c r="K6" s="310"/>
      <c r="L6" s="310"/>
      <c r="M6" s="542" t="s">
        <v>149</v>
      </c>
      <c r="N6" s="542" t="s">
        <v>149</v>
      </c>
      <c r="O6" s="606" t="s">
        <v>149</v>
      </c>
      <c r="P6" s="650"/>
      <c r="Q6" s="650"/>
      <c r="R6" s="650"/>
      <c r="S6" s="650"/>
      <c r="T6" s="650" t="s">
        <v>149</v>
      </c>
      <c r="U6" s="650" t="s">
        <v>149</v>
      </c>
      <c r="V6" s="544" t="s">
        <v>149</v>
      </c>
      <c r="W6" s="640" t="s">
        <v>149</v>
      </c>
      <c r="X6" s="792" t="s">
        <v>149</v>
      </c>
      <c r="Y6" s="650" t="s">
        <v>149</v>
      </c>
      <c r="Z6" s="650" t="s">
        <v>149</v>
      </c>
      <c r="AA6" s="650" t="s">
        <v>149</v>
      </c>
      <c r="AB6" s="650" t="s">
        <v>149</v>
      </c>
      <c r="AC6" s="650" t="s">
        <v>149</v>
      </c>
      <c r="AD6" s="578"/>
      <c r="AE6" s="578"/>
      <c r="AF6" s="578"/>
      <c r="AG6" s="578"/>
    </row>
    <row r="7" spans="1:33" ht="18.75">
      <c r="A7" s="447" t="s">
        <v>167</v>
      </c>
      <c r="B7" s="282" t="s">
        <v>168</v>
      </c>
      <c r="C7" s="282">
        <v>439</v>
      </c>
      <c r="D7" s="584" t="s">
        <v>169</v>
      </c>
      <c r="E7" s="741" t="s">
        <v>170</v>
      </c>
      <c r="F7" s="70">
        <v>45557</v>
      </c>
      <c r="G7" s="71">
        <f>F7+1</f>
        <v>45558</v>
      </c>
      <c r="H7" s="72">
        <f>F7+4</f>
        <v>45561</v>
      </c>
      <c r="I7" s="1260" t="s">
        <v>400</v>
      </c>
      <c r="J7" s="1185" t="s">
        <v>401</v>
      </c>
      <c r="K7" s="1188">
        <v>439</v>
      </c>
      <c r="L7" s="1191" t="s">
        <v>169</v>
      </c>
      <c r="M7" s="1274">
        <v>45567</v>
      </c>
      <c r="N7" s="1197">
        <f>SUM(M7+1)</f>
        <v>45568</v>
      </c>
      <c r="O7" s="1239">
        <v>45576</v>
      </c>
      <c r="P7" s="1263" t="s">
        <v>428</v>
      </c>
      <c r="Q7" s="1266"/>
      <c r="R7" s="1248">
        <v>440</v>
      </c>
      <c r="S7" s="1276" t="s">
        <v>179</v>
      </c>
      <c r="T7" s="1235">
        <v>45581</v>
      </c>
      <c r="U7" s="1235">
        <f>SUM(T7+2)</f>
        <v>45583</v>
      </c>
      <c r="V7" s="1254">
        <v>45537</v>
      </c>
      <c r="W7" s="881">
        <v>45541</v>
      </c>
      <c r="X7" s="1232">
        <f>SUM(U7+25)</f>
        <v>45608</v>
      </c>
      <c r="Y7" s="1235">
        <f>SUM(X7+2)</f>
        <v>45610</v>
      </c>
      <c r="Z7" s="1235">
        <f>SUM(Y7+4)</f>
        <v>45614</v>
      </c>
      <c r="AA7" s="1235">
        <f>SUM(Z7+5)</f>
        <v>45619</v>
      </c>
      <c r="AB7" s="1235">
        <f>SUM(AA7+3)</f>
        <v>45622</v>
      </c>
      <c r="AC7" s="1235">
        <f>SUM(AB7+2)</f>
        <v>45624</v>
      </c>
      <c r="AD7" s="1229"/>
      <c r="AE7" s="655"/>
      <c r="AF7" s="655"/>
      <c r="AG7" s="655"/>
    </row>
    <row r="8" spans="1:33" ht="18.75">
      <c r="A8" s="448" t="s">
        <v>175</v>
      </c>
      <c r="B8" s="282" t="s">
        <v>168</v>
      </c>
      <c r="C8" s="282">
        <v>439</v>
      </c>
      <c r="D8" s="584" t="s">
        <v>169</v>
      </c>
      <c r="E8" s="742" t="s">
        <v>176</v>
      </c>
      <c r="F8" s="78">
        <v>45560</v>
      </c>
      <c r="G8" s="79">
        <f t="shared" ref="G8" si="0">F8+1</f>
        <v>45561</v>
      </c>
      <c r="H8" s="80">
        <f>F8+1</f>
        <v>45561</v>
      </c>
      <c r="I8" s="1261"/>
      <c r="J8" s="1186"/>
      <c r="K8" s="1189"/>
      <c r="L8" s="1192"/>
      <c r="M8" s="1060"/>
      <c r="N8" s="999"/>
      <c r="O8" s="1240"/>
      <c r="P8" s="1264"/>
      <c r="Q8" s="1267"/>
      <c r="R8" s="1249"/>
      <c r="S8" s="1277"/>
      <c r="T8" s="1236"/>
      <c r="U8" s="1236"/>
      <c r="V8" s="1255"/>
      <c r="W8" s="882"/>
      <c r="X8" s="1233"/>
      <c r="Y8" s="1236"/>
      <c r="Z8" s="1236"/>
      <c r="AA8" s="1236"/>
      <c r="AB8" s="1236"/>
      <c r="AC8" s="1236"/>
      <c r="AD8" s="1230"/>
      <c r="AE8" s="655"/>
      <c r="AF8" s="655"/>
      <c r="AG8" s="655"/>
    </row>
    <row r="9" spans="1:33" ht="18.75">
      <c r="A9" s="808" t="s">
        <v>177</v>
      </c>
      <c r="B9" s="722" t="s">
        <v>178</v>
      </c>
      <c r="C9" s="722">
        <v>436</v>
      </c>
      <c r="D9" s="809" t="s">
        <v>179</v>
      </c>
      <c r="E9" s="807" t="s">
        <v>180</v>
      </c>
      <c r="F9" s="804">
        <v>45557</v>
      </c>
      <c r="G9" s="805">
        <f>F9+1</f>
        <v>45558</v>
      </c>
      <c r="H9" s="806">
        <f>F9+4</f>
        <v>45561</v>
      </c>
      <c r="I9" s="1261"/>
      <c r="J9" s="1186"/>
      <c r="K9" s="1189"/>
      <c r="L9" s="1192"/>
      <c r="M9" s="1060"/>
      <c r="N9" s="999"/>
      <c r="O9" s="1240"/>
      <c r="P9" s="1264"/>
      <c r="Q9" s="1267"/>
      <c r="R9" s="1249"/>
      <c r="S9" s="1277"/>
      <c r="T9" s="1236"/>
      <c r="U9" s="1236"/>
      <c r="V9" s="1255"/>
      <c r="W9" s="882"/>
      <c r="X9" s="1233"/>
      <c r="Y9" s="1236"/>
      <c r="Z9" s="1236"/>
      <c r="AA9" s="1236"/>
      <c r="AB9" s="1236"/>
      <c r="AC9" s="1236"/>
      <c r="AD9" s="1230"/>
      <c r="AE9" s="655"/>
      <c r="AF9" s="655"/>
      <c r="AG9" s="655"/>
    </row>
    <row r="10" spans="1:33" ht="18.75">
      <c r="A10" s="810" t="s">
        <v>181</v>
      </c>
      <c r="B10" s="722" t="s">
        <v>182</v>
      </c>
      <c r="C10" s="722">
        <v>437</v>
      </c>
      <c r="D10" s="809" t="s">
        <v>179</v>
      </c>
      <c r="E10" s="807" t="s">
        <v>180</v>
      </c>
      <c r="F10" s="804">
        <v>45558</v>
      </c>
      <c r="G10" s="805">
        <f>F10+1</f>
        <v>45559</v>
      </c>
      <c r="H10" s="806">
        <f>F10+2</f>
        <v>45560</v>
      </c>
      <c r="I10" s="1261"/>
      <c r="J10" s="1186"/>
      <c r="K10" s="1189"/>
      <c r="L10" s="1192"/>
      <c r="M10" s="1060"/>
      <c r="N10" s="999"/>
      <c r="O10" s="1240"/>
      <c r="P10" s="1264"/>
      <c r="Q10" s="1267"/>
      <c r="R10" s="1249"/>
      <c r="S10" s="1277"/>
      <c r="T10" s="1236"/>
      <c r="U10" s="1236"/>
      <c r="V10" s="1255"/>
      <c r="W10" s="882"/>
      <c r="X10" s="1233"/>
      <c r="Y10" s="1236"/>
      <c r="Z10" s="1236"/>
      <c r="AA10" s="1236"/>
      <c r="AB10" s="1236"/>
      <c r="AC10" s="1236"/>
      <c r="AD10" s="1230"/>
      <c r="AE10" s="655"/>
      <c r="AF10" s="655"/>
      <c r="AG10" s="655"/>
    </row>
    <row r="11" spans="1:33" ht="18.75">
      <c r="A11" s="449" t="s">
        <v>183</v>
      </c>
      <c r="B11" s="439" t="s">
        <v>184</v>
      </c>
      <c r="C11" s="439">
        <v>439</v>
      </c>
      <c r="D11" s="588" t="s">
        <v>169</v>
      </c>
      <c r="E11" s="554" t="s">
        <v>180</v>
      </c>
      <c r="F11" s="89">
        <v>45562</v>
      </c>
      <c r="G11" s="90">
        <f>F11+1</f>
        <v>45563</v>
      </c>
      <c r="H11" s="89">
        <f>F11+2</f>
        <v>45564</v>
      </c>
      <c r="I11" s="1261"/>
      <c r="J11" s="1186"/>
      <c r="K11" s="1189"/>
      <c r="L11" s="1192"/>
      <c r="M11" s="1060"/>
      <c r="N11" s="999"/>
      <c r="O11" s="1240"/>
      <c r="P11" s="1264"/>
      <c r="Q11" s="1267"/>
      <c r="R11" s="1249"/>
      <c r="S11" s="1277"/>
      <c r="T11" s="1236"/>
      <c r="U11" s="1236"/>
      <c r="V11" s="1255"/>
      <c r="W11" s="882"/>
      <c r="X11" s="1233"/>
      <c r="Y11" s="1236"/>
      <c r="Z11" s="1236"/>
      <c r="AA11" s="1236"/>
      <c r="AB11" s="1236"/>
      <c r="AC11" s="1236"/>
      <c r="AD11" s="1230"/>
      <c r="AE11" s="655"/>
      <c r="AF11" s="655"/>
      <c r="AG11" s="655"/>
    </row>
    <row r="12" spans="1:33" ht="18.75">
      <c r="A12" s="450" t="s">
        <v>185</v>
      </c>
      <c r="B12" s="440" t="s">
        <v>186</v>
      </c>
      <c r="C12" s="440">
        <v>439</v>
      </c>
      <c r="D12" s="590" t="s">
        <v>169</v>
      </c>
      <c r="E12" s="564" t="s">
        <v>187</v>
      </c>
      <c r="F12" s="96">
        <v>45558</v>
      </c>
      <c r="G12" s="97">
        <f>F12</f>
        <v>45558</v>
      </c>
      <c r="H12" s="98">
        <f>F12+1</f>
        <v>45559</v>
      </c>
      <c r="I12" s="1261"/>
      <c r="J12" s="1186"/>
      <c r="K12" s="1189"/>
      <c r="L12" s="1192"/>
      <c r="M12" s="1060"/>
      <c r="N12" s="999"/>
      <c r="O12" s="1240"/>
      <c r="P12" s="1264"/>
      <c r="Q12" s="1267"/>
      <c r="R12" s="1249"/>
      <c r="S12" s="1277"/>
      <c r="T12" s="1236"/>
      <c r="U12" s="1236"/>
      <c r="V12" s="1255"/>
      <c r="W12" s="882"/>
      <c r="X12" s="1233"/>
      <c r="Y12" s="1236"/>
      <c r="Z12" s="1236"/>
      <c r="AA12" s="1236"/>
      <c r="AB12" s="1236"/>
      <c r="AC12" s="1236"/>
      <c r="AD12" s="1230"/>
      <c r="AE12" s="655"/>
      <c r="AF12" s="655"/>
      <c r="AG12" s="655"/>
    </row>
    <row r="13" spans="1:33" ht="18.75">
      <c r="A13" s="451" t="s">
        <v>177</v>
      </c>
      <c r="B13" s="440" t="s">
        <v>178</v>
      </c>
      <c r="C13" s="440">
        <v>436</v>
      </c>
      <c r="D13" s="590" t="s">
        <v>179</v>
      </c>
      <c r="E13" s="565" t="s">
        <v>187</v>
      </c>
      <c r="F13" s="102">
        <v>45560</v>
      </c>
      <c r="G13" s="103">
        <f t="shared" ref="G13" si="1">F13+1</f>
        <v>45561</v>
      </c>
      <c r="H13" s="281">
        <f>F13+1</f>
        <v>45561</v>
      </c>
      <c r="I13" s="1262"/>
      <c r="J13" s="1218"/>
      <c r="K13" s="1219"/>
      <c r="L13" s="1220"/>
      <c r="M13" s="1275"/>
      <c r="N13" s="1238"/>
      <c r="O13" s="1241"/>
      <c r="P13" s="1265"/>
      <c r="Q13" s="1268"/>
      <c r="R13" s="1250"/>
      <c r="S13" s="1278"/>
      <c r="T13" s="1237"/>
      <c r="U13" s="1237"/>
      <c r="V13" s="1256"/>
      <c r="W13" s="883"/>
      <c r="X13" s="1234"/>
      <c r="Y13" s="1237"/>
      <c r="Z13" s="1237"/>
      <c r="AA13" s="1237"/>
      <c r="AB13" s="1237"/>
      <c r="AC13" s="1237"/>
      <c r="AD13" s="1231"/>
      <c r="AE13" s="655"/>
      <c r="AF13" s="655"/>
      <c r="AG13" s="655"/>
    </row>
    <row r="14" spans="1:33">
      <c r="A14" s="104"/>
      <c r="B14" s="557" t="s">
        <v>149</v>
      </c>
      <c r="C14" s="94"/>
      <c r="D14" s="94"/>
      <c r="E14" s="542" t="s">
        <v>149</v>
      </c>
      <c r="F14" s="542"/>
      <c r="G14" s="542"/>
      <c r="H14" s="542"/>
      <c r="I14" s="310"/>
      <c r="J14" s="310"/>
      <c r="K14" s="310"/>
      <c r="L14" s="310"/>
      <c r="M14" s="542" t="s">
        <v>149</v>
      </c>
      <c r="N14" s="542" t="s">
        <v>149</v>
      </c>
      <c r="O14" s="606" t="s">
        <v>149</v>
      </c>
      <c r="P14" s="650"/>
      <c r="Q14" s="650"/>
      <c r="R14" s="650"/>
      <c r="S14" s="650"/>
      <c r="T14" s="650" t="s">
        <v>149</v>
      </c>
      <c r="U14" s="650" t="s">
        <v>149</v>
      </c>
      <c r="V14" s="544" t="s">
        <v>149</v>
      </c>
      <c r="W14" s="640" t="s">
        <v>149</v>
      </c>
      <c r="X14" s="792" t="s">
        <v>149</v>
      </c>
      <c r="Y14" s="650" t="s">
        <v>149</v>
      </c>
      <c r="Z14" s="650" t="s">
        <v>149</v>
      </c>
      <c r="AA14" s="650" t="s">
        <v>149</v>
      </c>
      <c r="AB14" s="650" t="s">
        <v>149</v>
      </c>
      <c r="AC14" s="650" t="s">
        <v>149</v>
      </c>
      <c r="AD14" s="578"/>
      <c r="AE14" s="578"/>
      <c r="AF14" s="578"/>
      <c r="AG14" s="578"/>
    </row>
    <row r="15" spans="1:33" ht="18.75">
      <c r="A15" s="74" t="s">
        <v>188</v>
      </c>
      <c r="B15" s="583" t="s">
        <v>168</v>
      </c>
      <c r="C15" s="282">
        <f>C7+1</f>
        <v>440</v>
      </c>
      <c r="D15" s="282" t="s">
        <v>169</v>
      </c>
      <c r="E15" s="562" t="s">
        <v>170</v>
      </c>
      <c r="F15" s="70">
        <f>F7+7</f>
        <v>45564</v>
      </c>
      <c r="G15" s="71">
        <f>F15+1</f>
        <v>45565</v>
      </c>
      <c r="H15" s="72">
        <f>F15+4</f>
        <v>45568</v>
      </c>
      <c r="I15" s="1260" t="s">
        <v>404</v>
      </c>
      <c r="J15" s="1185" t="s">
        <v>401</v>
      </c>
      <c r="K15" s="1188">
        <v>440</v>
      </c>
      <c r="L15" s="1191" t="s">
        <v>169</v>
      </c>
      <c r="M15" s="1274">
        <v>45574</v>
      </c>
      <c r="N15" s="1197">
        <f>SUM(M15+1)</f>
        <v>45575</v>
      </c>
      <c r="O15" s="1239">
        <f>SUM(O7+7)</f>
        <v>45583</v>
      </c>
      <c r="P15" s="1263" t="s">
        <v>429</v>
      </c>
      <c r="Q15" s="1266" t="s">
        <v>351</v>
      </c>
      <c r="R15" s="1248">
        <v>442</v>
      </c>
      <c r="S15" s="1251" t="s">
        <v>179</v>
      </c>
      <c r="T15" s="1235">
        <f>SUM(T7+7)</f>
        <v>45588</v>
      </c>
      <c r="U15" s="1235">
        <f>SUM(T15+2)</f>
        <v>45590</v>
      </c>
      <c r="V15" s="1254">
        <v>45537</v>
      </c>
      <c r="W15" s="881">
        <v>45541</v>
      </c>
      <c r="X15" s="1232">
        <f>SUM(U15+25)</f>
        <v>45615</v>
      </c>
      <c r="Y15" s="1235">
        <f>SUM(X15+2)</f>
        <v>45617</v>
      </c>
      <c r="Z15" s="1235">
        <f>SUM(Y15+4)</f>
        <v>45621</v>
      </c>
      <c r="AA15" s="1235">
        <f>SUM(Z15+5)</f>
        <v>45626</v>
      </c>
      <c r="AB15" s="1235">
        <f>SUM(AA15+3)</f>
        <v>45629</v>
      </c>
      <c r="AC15" s="1235">
        <f>SUM(AB15+2)</f>
        <v>45631</v>
      </c>
      <c r="AD15" s="1229"/>
      <c r="AE15" s="655"/>
      <c r="AF15" s="655"/>
      <c r="AG15" s="655"/>
    </row>
    <row r="16" spans="1:33" ht="18.75">
      <c r="A16" s="331" t="s">
        <v>188</v>
      </c>
      <c r="B16" s="728" t="s">
        <v>168</v>
      </c>
      <c r="C16" s="282">
        <f>C8+1</f>
        <v>440</v>
      </c>
      <c r="D16" s="282" t="s">
        <v>169</v>
      </c>
      <c r="E16" s="563" t="s">
        <v>176</v>
      </c>
      <c r="F16" s="78">
        <f>F8+7</f>
        <v>45567</v>
      </c>
      <c r="G16" s="79">
        <f t="shared" ref="G16" si="2">F16+1</f>
        <v>45568</v>
      </c>
      <c r="H16" s="80">
        <f>F16+1</f>
        <v>45568</v>
      </c>
      <c r="I16" s="1261"/>
      <c r="J16" s="1186"/>
      <c r="K16" s="1189"/>
      <c r="L16" s="1192"/>
      <c r="M16" s="1060"/>
      <c r="N16" s="999"/>
      <c r="O16" s="1240"/>
      <c r="P16" s="1264"/>
      <c r="Q16" s="1267"/>
      <c r="R16" s="1249"/>
      <c r="S16" s="1252"/>
      <c r="T16" s="1236"/>
      <c r="U16" s="1236"/>
      <c r="V16" s="1255"/>
      <c r="W16" s="882"/>
      <c r="X16" s="1233"/>
      <c r="Y16" s="1236"/>
      <c r="Z16" s="1236"/>
      <c r="AA16" s="1236"/>
      <c r="AB16" s="1236"/>
      <c r="AC16" s="1236"/>
      <c r="AD16" s="1230"/>
      <c r="AE16" s="655"/>
      <c r="AF16" s="655"/>
      <c r="AG16" s="655"/>
    </row>
    <row r="17" spans="1:33" ht="18.75">
      <c r="A17" s="84" t="s">
        <v>190</v>
      </c>
      <c r="B17" s="587" t="s">
        <v>178</v>
      </c>
      <c r="C17" s="439">
        <f>C9+1</f>
        <v>437</v>
      </c>
      <c r="D17" s="439" t="s">
        <v>179</v>
      </c>
      <c r="E17" s="554" t="s">
        <v>180</v>
      </c>
      <c r="F17" s="89">
        <f>F9+7</f>
        <v>45564</v>
      </c>
      <c r="G17" s="90">
        <f>F17+1</f>
        <v>45565</v>
      </c>
      <c r="H17" s="91">
        <f>F17+4</f>
        <v>45568</v>
      </c>
      <c r="I17" s="1261"/>
      <c r="J17" s="1186"/>
      <c r="K17" s="1189"/>
      <c r="L17" s="1192"/>
      <c r="M17" s="1060"/>
      <c r="N17" s="999"/>
      <c r="O17" s="1240"/>
      <c r="P17" s="1264"/>
      <c r="Q17" s="1267"/>
      <c r="R17" s="1249"/>
      <c r="S17" s="1252"/>
      <c r="T17" s="1236"/>
      <c r="U17" s="1236"/>
      <c r="V17" s="1255"/>
      <c r="W17" s="882"/>
      <c r="X17" s="1233"/>
      <c r="Y17" s="1236"/>
      <c r="Z17" s="1236"/>
      <c r="AA17" s="1236"/>
      <c r="AB17" s="1236"/>
      <c r="AC17" s="1236"/>
      <c r="AD17" s="1230"/>
      <c r="AE17" s="655"/>
      <c r="AF17" s="655"/>
      <c r="AG17" s="655"/>
    </row>
    <row r="18" spans="1:33" ht="18.75">
      <c r="A18" s="778" t="s">
        <v>191</v>
      </c>
      <c r="B18" s="724" t="s">
        <v>182</v>
      </c>
      <c r="C18" s="722">
        <f>C10+1</f>
        <v>438</v>
      </c>
      <c r="D18" s="722" t="s">
        <v>179</v>
      </c>
      <c r="E18" s="807" t="s">
        <v>180</v>
      </c>
      <c r="F18" s="804">
        <f>F10+7</f>
        <v>45565</v>
      </c>
      <c r="G18" s="805">
        <f>F18+1</f>
        <v>45566</v>
      </c>
      <c r="H18" s="806">
        <f>F18+2</f>
        <v>45567</v>
      </c>
      <c r="I18" s="1261"/>
      <c r="J18" s="1186"/>
      <c r="K18" s="1189"/>
      <c r="L18" s="1192"/>
      <c r="M18" s="1060"/>
      <c r="N18" s="999"/>
      <c r="O18" s="1240"/>
      <c r="P18" s="1264"/>
      <c r="Q18" s="1267"/>
      <c r="R18" s="1249"/>
      <c r="S18" s="1252"/>
      <c r="T18" s="1236"/>
      <c r="U18" s="1236"/>
      <c r="V18" s="1255"/>
      <c r="W18" s="882"/>
      <c r="X18" s="1233"/>
      <c r="Y18" s="1236"/>
      <c r="Z18" s="1236"/>
      <c r="AA18" s="1236"/>
      <c r="AB18" s="1236"/>
      <c r="AC18" s="1236"/>
      <c r="AD18" s="1230"/>
      <c r="AE18" s="655"/>
      <c r="AF18" s="655"/>
      <c r="AG18" s="655"/>
    </row>
    <row r="19" spans="1:33" ht="18.75">
      <c r="A19" s="84" t="s">
        <v>192</v>
      </c>
      <c r="B19" s="587" t="s">
        <v>184</v>
      </c>
      <c r="C19" s="439">
        <f>C11+1</f>
        <v>440</v>
      </c>
      <c r="D19" s="439" t="s">
        <v>169</v>
      </c>
      <c r="E19" s="554" t="s">
        <v>180</v>
      </c>
      <c r="F19" s="89">
        <f>F11+7</f>
        <v>45569</v>
      </c>
      <c r="G19" s="90">
        <f>F19+1</f>
        <v>45570</v>
      </c>
      <c r="H19" s="89">
        <f>F19+2</f>
        <v>45571</v>
      </c>
      <c r="I19" s="1261"/>
      <c r="J19" s="1186"/>
      <c r="K19" s="1189"/>
      <c r="L19" s="1192"/>
      <c r="M19" s="1060"/>
      <c r="N19" s="999"/>
      <c r="O19" s="1240"/>
      <c r="P19" s="1264"/>
      <c r="Q19" s="1267"/>
      <c r="R19" s="1249"/>
      <c r="S19" s="1252"/>
      <c r="T19" s="1236"/>
      <c r="U19" s="1236"/>
      <c r="V19" s="1255"/>
      <c r="W19" s="882"/>
      <c r="X19" s="1233"/>
      <c r="Y19" s="1236"/>
      <c r="Z19" s="1236"/>
      <c r="AA19" s="1236"/>
      <c r="AB19" s="1236"/>
      <c r="AC19" s="1236"/>
      <c r="AD19" s="1230"/>
      <c r="AE19" s="655"/>
      <c r="AF19" s="655"/>
      <c r="AG19" s="655"/>
    </row>
    <row r="20" spans="1:33" ht="18.75">
      <c r="A20" s="104" t="s">
        <v>193</v>
      </c>
      <c r="B20" s="589" t="s">
        <v>186</v>
      </c>
      <c r="C20" s="440">
        <f>C12+1</f>
        <v>440</v>
      </c>
      <c r="D20" s="440" t="s">
        <v>169</v>
      </c>
      <c r="E20" s="564" t="s">
        <v>187</v>
      </c>
      <c r="F20" s="96">
        <f>SUM(F12+7)</f>
        <v>45565</v>
      </c>
      <c r="G20" s="97">
        <f>F20</f>
        <v>45565</v>
      </c>
      <c r="H20" s="98">
        <f>F20+1</f>
        <v>45566</v>
      </c>
      <c r="I20" s="1261"/>
      <c r="J20" s="1186"/>
      <c r="K20" s="1189"/>
      <c r="L20" s="1192"/>
      <c r="M20" s="1060"/>
      <c r="N20" s="999"/>
      <c r="O20" s="1240"/>
      <c r="P20" s="1264"/>
      <c r="Q20" s="1267"/>
      <c r="R20" s="1249"/>
      <c r="S20" s="1252"/>
      <c r="T20" s="1236"/>
      <c r="U20" s="1236"/>
      <c r="V20" s="1255"/>
      <c r="W20" s="882"/>
      <c r="X20" s="1233"/>
      <c r="Y20" s="1236"/>
      <c r="Z20" s="1236"/>
      <c r="AA20" s="1236"/>
      <c r="AB20" s="1236"/>
      <c r="AC20" s="1236"/>
      <c r="AD20" s="1230"/>
      <c r="AE20" s="655"/>
      <c r="AF20" s="655"/>
      <c r="AG20" s="655"/>
    </row>
    <row r="21" spans="1:33" ht="18.75">
      <c r="A21" s="762" t="s">
        <v>190</v>
      </c>
      <c r="B21" s="604" t="s">
        <v>178</v>
      </c>
      <c r="C21" s="393">
        <f>C13+1</f>
        <v>437</v>
      </c>
      <c r="D21" s="393" t="s">
        <v>179</v>
      </c>
      <c r="E21" s="769" t="s">
        <v>187</v>
      </c>
      <c r="F21" s="480">
        <f>SUM(F13+4)</f>
        <v>45564</v>
      </c>
      <c r="G21" s="481">
        <f t="shared" ref="G21" si="3">F21+1</f>
        <v>45565</v>
      </c>
      <c r="H21" s="639">
        <f>F21+1</f>
        <v>45565</v>
      </c>
      <c r="I21" s="1262"/>
      <c r="J21" s="1187"/>
      <c r="K21" s="1190"/>
      <c r="L21" s="1193"/>
      <c r="M21" s="1275"/>
      <c r="N21" s="1238"/>
      <c r="O21" s="1241"/>
      <c r="P21" s="1265"/>
      <c r="Q21" s="1268"/>
      <c r="R21" s="1250"/>
      <c r="S21" s="1253"/>
      <c r="T21" s="1237"/>
      <c r="U21" s="1237"/>
      <c r="V21" s="1256"/>
      <c r="W21" s="883"/>
      <c r="X21" s="1234"/>
      <c r="Y21" s="1237"/>
      <c r="Z21" s="1237"/>
      <c r="AA21" s="1237"/>
      <c r="AB21" s="1237"/>
      <c r="AC21" s="1237"/>
      <c r="AD21" s="1231"/>
      <c r="AE21" s="655"/>
      <c r="AF21" s="655"/>
      <c r="AG21" s="655"/>
    </row>
    <row r="22" spans="1:33">
      <c r="A22" s="556"/>
      <c r="B22" s="94"/>
      <c r="C22" s="94"/>
      <c r="D22" s="94"/>
      <c r="E22" s="557" t="s">
        <v>149</v>
      </c>
      <c r="F22" s="557"/>
      <c r="G22" s="557"/>
      <c r="H22" s="557"/>
      <c r="I22" s="310"/>
      <c r="J22" s="310"/>
      <c r="K22" s="310"/>
      <c r="L22" s="310"/>
      <c r="M22" s="542" t="s">
        <v>149</v>
      </c>
      <c r="N22" s="542" t="s">
        <v>149</v>
      </c>
      <c r="O22" s="606" t="s">
        <v>149</v>
      </c>
      <c r="P22" s="650"/>
      <c r="Q22" s="650"/>
      <c r="R22" s="650"/>
      <c r="S22" s="650"/>
      <c r="T22" s="650" t="s">
        <v>149</v>
      </c>
      <c r="U22" s="650" t="s">
        <v>149</v>
      </c>
      <c r="V22" s="544" t="s">
        <v>149</v>
      </c>
      <c r="W22" s="640" t="s">
        <v>149</v>
      </c>
      <c r="X22" s="792" t="s">
        <v>149</v>
      </c>
      <c r="Y22" s="650" t="s">
        <v>149</v>
      </c>
      <c r="Z22" s="650" t="s">
        <v>149</v>
      </c>
      <c r="AA22" s="650" t="s">
        <v>149</v>
      </c>
      <c r="AB22" s="650" t="s">
        <v>149</v>
      </c>
      <c r="AC22" s="650" t="s">
        <v>149</v>
      </c>
      <c r="AD22" s="578"/>
      <c r="AE22" s="578"/>
      <c r="AF22" s="578"/>
      <c r="AG22" s="578"/>
    </row>
    <row r="23" spans="1:33" ht="18.75">
      <c r="A23" s="812" t="s">
        <v>194</v>
      </c>
      <c r="B23" s="393" t="s">
        <v>168</v>
      </c>
      <c r="C23" s="393">
        <f>C15+1</f>
        <v>441</v>
      </c>
      <c r="D23" s="393" t="s">
        <v>169</v>
      </c>
      <c r="E23" s="767" t="s">
        <v>170</v>
      </c>
      <c r="F23" s="398">
        <f>F15+7</f>
        <v>45571</v>
      </c>
      <c r="G23" s="397">
        <f>F23+1</f>
        <v>45572</v>
      </c>
      <c r="H23" s="401">
        <f>F23+4</f>
        <v>45575</v>
      </c>
      <c r="I23" s="1260" t="s">
        <v>406</v>
      </c>
      <c r="J23" s="1185" t="s">
        <v>401</v>
      </c>
      <c r="K23" s="1188">
        <v>441</v>
      </c>
      <c r="L23" s="1191" t="s">
        <v>169</v>
      </c>
      <c r="M23" s="1274">
        <f>(M15+7)</f>
        <v>45581</v>
      </c>
      <c r="N23" s="1197">
        <f>SUM(M23+1)</f>
        <v>45582</v>
      </c>
      <c r="O23" s="1239">
        <f>SUM(O15+7)</f>
        <v>45590</v>
      </c>
      <c r="P23" s="1263" t="s">
        <v>430</v>
      </c>
      <c r="Q23" s="1266"/>
      <c r="R23" s="1248">
        <v>2442</v>
      </c>
      <c r="S23" s="1251" t="s">
        <v>356</v>
      </c>
      <c r="T23" s="1235">
        <f>SUM(T15+7)</f>
        <v>45595</v>
      </c>
      <c r="U23" s="1235">
        <f>SUM(T23+2)</f>
        <v>45597</v>
      </c>
      <c r="V23" s="1254">
        <v>45537</v>
      </c>
      <c r="W23" s="881">
        <v>45541</v>
      </c>
      <c r="X23" s="1232">
        <f>SUM(U23+25)</f>
        <v>45622</v>
      </c>
      <c r="Y23" s="1235">
        <f>SUM(X23+2)</f>
        <v>45624</v>
      </c>
      <c r="Z23" s="1235">
        <f>SUM(Y23+4)</f>
        <v>45628</v>
      </c>
      <c r="AA23" s="1235">
        <f>SUM(Z23+5)</f>
        <v>45633</v>
      </c>
      <c r="AB23" s="1235">
        <f>SUM(AA23+3)</f>
        <v>45636</v>
      </c>
      <c r="AC23" s="1235">
        <f>SUM(AB23+2)</f>
        <v>45638</v>
      </c>
      <c r="AD23" s="1229"/>
      <c r="AE23" s="655"/>
      <c r="AF23" s="655"/>
      <c r="AG23" s="655"/>
    </row>
    <row r="24" spans="1:33" ht="18.75">
      <c r="A24" s="448" t="s">
        <v>194</v>
      </c>
      <c r="B24" s="282" t="s">
        <v>168</v>
      </c>
      <c r="C24" s="282">
        <f>C16+1</f>
        <v>441</v>
      </c>
      <c r="D24" s="282" t="s">
        <v>169</v>
      </c>
      <c r="E24" s="563" t="s">
        <v>176</v>
      </c>
      <c r="F24" s="78">
        <f>F16+7</f>
        <v>45574</v>
      </c>
      <c r="G24" s="79">
        <f t="shared" ref="G24" si="4">F24+1</f>
        <v>45575</v>
      </c>
      <c r="H24" s="80">
        <f>F24+1</f>
        <v>45575</v>
      </c>
      <c r="I24" s="1261"/>
      <c r="J24" s="1186"/>
      <c r="K24" s="1189"/>
      <c r="L24" s="1192"/>
      <c r="M24" s="1060"/>
      <c r="N24" s="999"/>
      <c r="O24" s="1240"/>
      <c r="P24" s="1264"/>
      <c r="Q24" s="1267"/>
      <c r="R24" s="1249"/>
      <c r="S24" s="1252"/>
      <c r="T24" s="1236"/>
      <c r="U24" s="1236"/>
      <c r="V24" s="1255"/>
      <c r="W24" s="882"/>
      <c r="X24" s="1233"/>
      <c r="Y24" s="1236"/>
      <c r="Z24" s="1236"/>
      <c r="AA24" s="1236"/>
      <c r="AB24" s="1236"/>
      <c r="AC24" s="1236"/>
      <c r="AD24" s="1230"/>
      <c r="AE24" s="655"/>
      <c r="AF24" s="655"/>
      <c r="AG24" s="655"/>
    </row>
    <row r="25" spans="1:33" ht="18.75">
      <c r="A25" s="449" t="s">
        <v>196</v>
      </c>
      <c r="B25" s="722" t="s">
        <v>178</v>
      </c>
      <c r="C25" s="722">
        <f>C17+1</f>
        <v>438</v>
      </c>
      <c r="D25" s="722" t="s">
        <v>179</v>
      </c>
      <c r="E25" s="807" t="s">
        <v>180</v>
      </c>
      <c r="F25" s="804">
        <f>F17+7</f>
        <v>45571</v>
      </c>
      <c r="G25" s="805">
        <f>F25+1</f>
        <v>45572</v>
      </c>
      <c r="H25" s="806">
        <f>F25+4</f>
        <v>45575</v>
      </c>
      <c r="I25" s="1261"/>
      <c r="J25" s="1186"/>
      <c r="K25" s="1189"/>
      <c r="L25" s="1192"/>
      <c r="M25" s="1060"/>
      <c r="N25" s="999"/>
      <c r="O25" s="1240"/>
      <c r="P25" s="1264"/>
      <c r="Q25" s="1267"/>
      <c r="R25" s="1249"/>
      <c r="S25" s="1252"/>
      <c r="T25" s="1236"/>
      <c r="U25" s="1236"/>
      <c r="V25" s="1255"/>
      <c r="W25" s="882"/>
      <c r="X25" s="1233"/>
      <c r="Y25" s="1236"/>
      <c r="Z25" s="1236"/>
      <c r="AA25" s="1236"/>
      <c r="AB25" s="1236"/>
      <c r="AC25" s="1236"/>
      <c r="AD25" s="1230"/>
      <c r="AE25" s="655"/>
      <c r="AF25" s="655"/>
      <c r="AG25" s="655"/>
    </row>
    <row r="26" spans="1:33" ht="18.75">
      <c r="A26" s="494" t="s">
        <v>197</v>
      </c>
      <c r="B26" s="393" t="s">
        <v>182</v>
      </c>
      <c r="C26" s="393">
        <f>C18+1</f>
        <v>439</v>
      </c>
      <c r="D26" s="393" t="s">
        <v>179</v>
      </c>
      <c r="E26" s="807" t="s">
        <v>180</v>
      </c>
      <c r="F26" s="334">
        <f>F18+7</f>
        <v>45572</v>
      </c>
      <c r="G26" s="335">
        <f>F26+1</f>
        <v>45573</v>
      </c>
      <c r="H26" s="336">
        <f>F26+2</f>
        <v>45574</v>
      </c>
      <c r="I26" s="1261"/>
      <c r="J26" s="1186"/>
      <c r="K26" s="1189"/>
      <c r="L26" s="1192"/>
      <c r="M26" s="1060"/>
      <c r="N26" s="999"/>
      <c r="O26" s="1240"/>
      <c r="P26" s="1264"/>
      <c r="Q26" s="1267"/>
      <c r="R26" s="1249"/>
      <c r="S26" s="1252"/>
      <c r="T26" s="1236"/>
      <c r="U26" s="1236"/>
      <c r="V26" s="1255"/>
      <c r="W26" s="882"/>
      <c r="X26" s="1233"/>
      <c r="Y26" s="1236"/>
      <c r="Z26" s="1236"/>
      <c r="AA26" s="1236"/>
      <c r="AB26" s="1236"/>
      <c r="AC26" s="1236"/>
      <c r="AD26" s="1230"/>
      <c r="AE26" s="655"/>
      <c r="AF26" s="655"/>
      <c r="AG26" s="655"/>
    </row>
    <row r="27" spans="1:33" ht="18.75">
      <c r="A27" s="449" t="s">
        <v>198</v>
      </c>
      <c r="B27" s="722" t="s">
        <v>184</v>
      </c>
      <c r="C27" s="722">
        <f>C19+1</f>
        <v>441</v>
      </c>
      <c r="D27" s="722" t="s">
        <v>169</v>
      </c>
      <c r="E27" s="807" t="s">
        <v>180</v>
      </c>
      <c r="F27" s="804">
        <f>F19+7</f>
        <v>45576</v>
      </c>
      <c r="G27" s="805">
        <f>F27+1</f>
        <v>45577</v>
      </c>
      <c r="H27" s="804">
        <f>F27+2</f>
        <v>45578</v>
      </c>
      <c r="I27" s="1261"/>
      <c r="J27" s="1186"/>
      <c r="K27" s="1189"/>
      <c r="L27" s="1192"/>
      <c r="M27" s="1060"/>
      <c r="N27" s="999"/>
      <c r="O27" s="1240"/>
      <c r="P27" s="1264"/>
      <c r="Q27" s="1267"/>
      <c r="R27" s="1249"/>
      <c r="S27" s="1252"/>
      <c r="T27" s="1236"/>
      <c r="U27" s="1236"/>
      <c r="V27" s="1255"/>
      <c r="W27" s="882"/>
      <c r="X27" s="1233"/>
      <c r="Y27" s="1236"/>
      <c r="Z27" s="1236"/>
      <c r="AA27" s="1236"/>
      <c r="AB27" s="1236"/>
      <c r="AC27" s="1236"/>
      <c r="AD27" s="1230"/>
      <c r="AE27" s="655"/>
      <c r="AF27" s="655"/>
      <c r="AG27" s="655"/>
    </row>
    <row r="28" spans="1:33" ht="18.75">
      <c r="A28" s="450" t="s">
        <v>199</v>
      </c>
      <c r="B28" s="440" t="s">
        <v>186</v>
      </c>
      <c r="C28" s="440">
        <f>C20+1</f>
        <v>441</v>
      </c>
      <c r="D28" s="440" t="s">
        <v>169</v>
      </c>
      <c r="E28" s="564" t="s">
        <v>187</v>
      </c>
      <c r="F28" s="96">
        <f>SUM(F20+7)</f>
        <v>45572</v>
      </c>
      <c r="G28" s="97">
        <f>F28</f>
        <v>45572</v>
      </c>
      <c r="H28" s="98">
        <f>F28+1</f>
        <v>45573</v>
      </c>
      <c r="I28" s="1261"/>
      <c r="J28" s="1186"/>
      <c r="K28" s="1189"/>
      <c r="L28" s="1192"/>
      <c r="M28" s="1060"/>
      <c r="N28" s="999"/>
      <c r="O28" s="1240"/>
      <c r="P28" s="1264"/>
      <c r="Q28" s="1267"/>
      <c r="R28" s="1249"/>
      <c r="S28" s="1252"/>
      <c r="T28" s="1236"/>
      <c r="U28" s="1236"/>
      <c r="V28" s="1255"/>
      <c r="W28" s="882"/>
      <c r="X28" s="1233"/>
      <c r="Y28" s="1236"/>
      <c r="Z28" s="1236"/>
      <c r="AA28" s="1236"/>
      <c r="AB28" s="1236"/>
      <c r="AC28" s="1236"/>
      <c r="AD28" s="1230"/>
      <c r="AE28" s="655"/>
      <c r="AF28" s="655"/>
      <c r="AG28" s="655"/>
    </row>
    <row r="29" spans="1:33" ht="18.75">
      <c r="A29" s="451" t="s">
        <v>200</v>
      </c>
      <c r="B29" s="440" t="s">
        <v>184</v>
      </c>
      <c r="C29" s="440">
        <v>440</v>
      </c>
      <c r="D29" s="440" t="s">
        <v>201</v>
      </c>
      <c r="E29" s="845" t="s">
        <v>187</v>
      </c>
      <c r="F29" s="102">
        <f>SUM(F21+7)</f>
        <v>45571</v>
      </c>
      <c r="G29" s="103">
        <f t="shared" ref="G29" si="5">F29+1</f>
        <v>45572</v>
      </c>
      <c r="H29" s="281">
        <f>F29+1</f>
        <v>45572</v>
      </c>
      <c r="I29" s="1262"/>
      <c r="J29" s="1187"/>
      <c r="K29" s="1190"/>
      <c r="L29" s="1193"/>
      <c r="M29" s="1275"/>
      <c r="N29" s="1238"/>
      <c r="O29" s="1241"/>
      <c r="P29" s="1265"/>
      <c r="Q29" s="1268"/>
      <c r="R29" s="1250"/>
      <c r="S29" s="1253"/>
      <c r="T29" s="1237"/>
      <c r="U29" s="1237"/>
      <c r="V29" s="1256"/>
      <c r="W29" s="883"/>
      <c r="X29" s="1234"/>
      <c r="Y29" s="1237"/>
      <c r="Z29" s="1237"/>
      <c r="AA29" s="1237"/>
      <c r="AB29" s="1237"/>
      <c r="AC29" s="1237"/>
      <c r="AD29" s="1231"/>
      <c r="AE29" s="655"/>
      <c r="AF29" s="655"/>
      <c r="AG29" s="655"/>
    </row>
    <row r="30" spans="1:33" ht="18.75">
      <c r="A30" s="104"/>
      <c r="B30" s="94"/>
      <c r="C30" s="557" t="s">
        <v>149</v>
      </c>
      <c r="D30" s="557" t="s">
        <v>149</v>
      </c>
      <c r="E30" s="94"/>
      <c r="F30" s="96"/>
      <c r="G30" s="96"/>
      <c r="H30" s="96"/>
      <c r="I30" s="310"/>
      <c r="J30" s="310"/>
      <c r="K30" s="310"/>
      <c r="L30" s="310"/>
      <c r="M30" s="542" t="s">
        <v>149</v>
      </c>
      <c r="N30" s="542" t="s">
        <v>149</v>
      </c>
      <c r="O30" s="606" t="s">
        <v>149</v>
      </c>
      <c r="P30" s="650"/>
      <c r="Q30" s="650"/>
      <c r="R30" s="650"/>
      <c r="S30" s="650"/>
      <c r="T30" s="650"/>
      <c r="U30" s="650"/>
      <c r="V30" s="544"/>
      <c r="W30" s="640"/>
      <c r="X30" s="792"/>
      <c r="Y30" s="650"/>
      <c r="Z30" s="650"/>
      <c r="AA30" s="650"/>
      <c r="AB30" s="650"/>
      <c r="AC30" s="650"/>
      <c r="AD30" s="655"/>
      <c r="AE30" s="655"/>
      <c r="AF30" s="655"/>
      <c r="AG30" s="655"/>
    </row>
    <row r="31" spans="1:33" ht="18.75">
      <c r="A31" s="447" t="s">
        <v>202</v>
      </c>
      <c r="B31" s="282" t="s">
        <v>168</v>
      </c>
      <c r="C31" s="282">
        <f>C23+1</f>
        <v>442</v>
      </c>
      <c r="D31" s="584" t="s">
        <v>169</v>
      </c>
      <c r="E31" s="69" t="s">
        <v>170</v>
      </c>
      <c r="F31" s="70">
        <f>F23+7</f>
        <v>45578</v>
      </c>
      <c r="G31" s="71">
        <f>F31+1</f>
        <v>45579</v>
      </c>
      <c r="H31" s="72">
        <f>F31+4</f>
        <v>45582</v>
      </c>
      <c r="I31" s="1260" t="s">
        <v>408</v>
      </c>
      <c r="J31" s="1185" t="s">
        <v>401</v>
      </c>
      <c r="K31" s="1188">
        <v>442</v>
      </c>
      <c r="L31" s="1191" t="s">
        <v>169</v>
      </c>
      <c r="M31" s="1274">
        <f>(M23+7)</f>
        <v>45588</v>
      </c>
      <c r="N31" s="1197">
        <f>SUM(M31+1)</f>
        <v>45589</v>
      </c>
      <c r="O31" s="1239">
        <f>SUM(O23+7)</f>
        <v>45597</v>
      </c>
      <c r="P31" s="1263" t="s">
        <v>363</v>
      </c>
      <c r="Q31" s="1266" t="s">
        <v>351</v>
      </c>
      <c r="R31" s="1248">
        <v>443</v>
      </c>
      <c r="S31" s="1251" t="s">
        <v>179</v>
      </c>
      <c r="T31" s="1235">
        <f>SUM(T23+7)</f>
        <v>45602</v>
      </c>
      <c r="U31" s="1235">
        <f>SUM(T31+2)</f>
        <v>45604</v>
      </c>
      <c r="V31" s="1254">
        <v>45537</v>
      </c>
      <c r="W31" s="881">
        <v>45541</v>
      </c>
      <c r="X31" s="1232">
        <f>SUM(U31+25)</f>
        <v>45629</v>
      </c>
      <c r="Y31" s="1235">
        <f>SUM(X31+2)</f>
        <v>45631</v>
      </c>
      <c r="Z31" s="1235">
        <f>SUM(Y31+4)</f>
        <v>45635</v>
      </c>
      <c r="AA31" s="1235">
        <f>SUM(Z31+5)</f>
        <v>45640</v>
      </c>
      <c r="AB31" s="1235">
        <f>SUM(AA31+3)</f>
        <v>45643</v>
      </c>
      <c r="AC31" s="1235">
        <f>SUM(AB31+2)</f>
        <v>45645</v>
      </c>
      <c r="AD31" s="1229"/>
      <c r="AE31" s="655"/>
      <c r="AF31" s="655"/>
      <c r="AG31" s="655"/>
    </row>
    <row r="32" spans="1:33" ht="18.75">
      <c r="A32" s="448" t="s">
        <v>202</v>
      </c>
      <c r="B32" s="331" t="s">
        <v>168</v>
      </c>
      <c r="C32" s="331">
        <f>C24+1</f>
        <v>442</v>
      </c>
      <c r="D32" s="728" t="s">
        <v>169</v>
      </c>
      <c r="E32" s="77" t="s">
        <v>176</v>
      </c>
      <c r="F32" s="78">
        <f>F24+7</f>
        <v>45581</v>
      </c>
      <c r="G32" s="79">
        <f t="shared" ref="G32" si="6">F32+1</f>
        <v>45582</v>
      </c>
      <c r="H32" s="80">
        <f>F32+1</f>
        <v>45582</v>
      </c>
      <c r="I32" s="1261"/>
      <c r="J32" s="1186"/>
      <c r="K32" s="1189"/>
      <c r="L32" s="1192"/>
      <c r="M32" s="1060"/>
      <c r="N32" s="999"/>
      <c r="O32" s="1240"/>
      <c r="P32" s="1264"/>
      <c r="Q32" s="1267"/>
      <c r="R32" s="1249"/>
      <c r="S32" s="1252"/>
      <c r="T32" s="1236"/>
      <c r="U32" s="1236"/>
      <c r="V32" s="1255"/>
      <c r="W32" s="882"/>
      <c r="X32" s="1233"/>
      <c r="Y32" s="1236"/>
      <c r="Z32" s="1236"/>
      <c r="AA32" s="1236"/>
      <c r="AB32" s="1236"/>
      <c r="AC32" s="1236"/>
      <c r="AD32" s="1230"/>
      <c r="AE32" s="655"/>
      <c r="AF32" s="655"/>
      <c r="AG32" s="655"/>
    </row>
    <row r="33" spans="1:33" ht="18.75">
      <c r="A33" s="449" t="s">
        <v>203</v>
      </c>
      <c r="B33" s="439" t="s">
        <v>178</v>
      </c>
      <c r="C33" s="439">
        <f>C25+1</f>
        <v>439</v>
      </c>
      <c r="D33" s="588" t="s">
        <v>179</v>
      </c>
      <c r="E33" s="88" t="s">
        <v>180</v>
      </c>
      <c r="F33" s="89">
        <f>F25+7</f>
        <v>45578</v>
      </c>
      <c r="G33" s="90">
        <f>F33+1</f>
        <v>45579</v>
      </c>
      <c r="H33" s="91">
        <f>F33+4</f>
        <v>45582</v>
      </c>
      <c r="I33" s="1261"/>
      <c r="J33" s="1186"/>
      <c r="K33" s="1189"/>
      <c r="L33" s="1192"/>
      <c r="M33" s="1060"/>
      <c r="N33" s="999"/>
      <c r="O33" s="1240"/>
      <c r="P33" s="1264"/>
      <c r="Q33" s="1267"/>
      <c r="R33" s="1249"/>
      <c r="S33" s="1252"/>
      <c r="T33" s="1236"/>
      <c r="U33" s="1236"/>
      <c r="V33" s="1255"/>
      <c r="W33" s="882"/>
      <c r="X33" s="1233"/>
      <c r="Y33" s="1236"/>
      <c r="Z33" s="1236"/>
      <c r="AA33" s="1236"/>
      <c r="AB33" s="1236"/>
      <c r="AC33" s="1236"/>
      <c r="AD33" s="1230"/>
      <c r="AE33" s="655"/>
      <c r="AF33" s="655"/>
      <c r="AG33" s="655"/>
    </row>
    <row r="34" spans="1:33" ht="15" customHeight="1">
      <c r="A34" s="494" t="s">
        <v>204</v>
      </c>
      <c r="B34" s="393" t="s">
        <v>182</v>
      </c>
      <c r="C34" s="393">
        <f>C26+1</f>
        <v>440</v>
      </c>
      <c r="D34" s="605" t="s">
        <v>179</v>
      </c>
      <c r="E34" s="88" t="s">
        <v>180</v>
      </c>
      <c r="F34" s="334">
        <f>F26+7</f>
        <v>45579</v>
      </c>
      <c r="G34" s="335">
        <f>F34+1</f>
        <v>45580</v>
      </c>
      <c r="H34" s="336">
        <f>F34+2</f>
        <v>45581</v>
      </c>
      <c r="I34" s="1261"/>
      <c r="J34" s="1186"/>
      <c r="K34" s="1189"/>
      <c r="L34" s="1192"/>
      <c r="M34" s="1060"/>
      <c r="N34" s="999"/>
      <c r="O34" s="1240"/>
      <c r="P34" s="1264"/>
      <c r="Q34" s="1267"/>
      <c r="R34" s="1249"/>
      <c r="S34" s="1252"/>
      <c r="T34" s="1236"/>
      <c r="U34" s="1236"/>
      <c r="V34" s="1255"/>
      <c r="W34" s="882"/>
      <c r="X34" s="1233"/>
      <c r="Y34" s="1236"/>
      <c r="Z34" s="1236"/>
      <c r="AA34" s="1236"/>
      <c r="AB34" s="1236"/>
      <c r="AC34" s="1236"/>
      <c r="AD34" s="1230"/>
      <c r="AE34" s="593"/>
      <c r="AF34" s="593"/>
      <c r="AG34" s="593"/>
    </row>
    <row r="35" spans="1:33" ht="15" customHeight="1">
      <c r="A35" s="449" t="s">
        <v>205</v>
      </c>
      <c r="B35" s="393" t="s">
        <v>184</v>
      </c>
      <c r="C35" s="393">
        <f>C27+1</f>
        <v>442</v>
      </c>
      <c r="D35" s="605" t="s">
        <v>169</v>
      </c>
      <c r="E35" s="88" t="s">
        <v>180</v>
      </c>
      <c r="F35" s="334">
        <f>F27+7</f>
        <v>45583</v>
      </c>
      <c r="G35" s="335">
        <f>F35+1</f>
        <v>45584</v>
      </c>
      <c r="H35" s="334">
        <f>F35+2</f>
        <v>45585</v>
      </c>
      <c r="I35" s="1261"/>
      <c r="J35" s="1186"/>
      <c r="K35" s="1189"/>
      <c r="L35" s="1192"/>
      <c r="M35" s="1060"/>
      <c r="N35" s="999"/>
      <c r="O35" s="1240"/>
      <c r="P35" s="1264"/>
      <c r="Q35" s="1267"/>
      <c r="R35" s="1249"/>
      <c r="S35" s="1252"/>
      <c r="T35" s="1236"/>
      <c r="U35" s="1236"/>
      <c r="V35" s="1255"/>
      <c r="W35" s="882"/>
      <c r="X35" s="1233"/>
      <c r="Y35" s="1236"/>
      <c r="Z35" s="1236"/>
      <c r="AA35" s="1236"/>
      <c r="AB35" s="1236"/>
      <c r="AC35" s="1236"/>
      <c r="AD35" s="1230"/>
      <c r="AE35" s="593"/>
      <c r="AF35" s="593"/>
      <c r="AG35" s="593"/>
    </row>
    <row r="36" spans="1:33" ht="15" customHeight="1">
      <c r="A36" s="857" t="s">
        <v>206</v>
      </c>
      <c r="B36" s="440" t="s">
        <v>186</v>
      </c>
      <c r="C36" s="440">
        <f>C28+1</f>
        <v>442</v>
      </c>
      <c r="D36" s="590" t="s">
        <v>169</v>
      </c>
      <c r="E36" s="95" t="s">
        <v>187</v>
      </c>
      <c r="F36" s="334">
        <f>SUM(F28+7)</f>
        <v>45579</v>
      </c>
      <c r="G36" s="335">
        <f>F36</f>
        <v>45579</v>
      </c>
      <c r="H36" s="336">
        <f>F36+1</f>
        <v>45580</v>
      </c>
      <c r="I36" s="1261"/>
      <c r="J36" s="1186"/>
      <c r="K36" s="1189"/>
      <c r="L36" s="1192"/>
      <c r="M36" s="1060"/>
      <c r="N36" s="999"/>
      <c r="O36" s="1240"/>
      <c r="P36" s="1264"/>
      <c r="Q36" s="1267"/>
      <c r="R36" s="1249"/>
      <c r="S36" s="1252"/>
      <c r="T36" s="1236"/>
      <c r="U36" s="1236"/>
      <c r="V36" s="1255"/>
      <c r="W36" s="882"/>
      <c r="X36" s="1233"/>
      <c r="Y36" s="1236"/>
      <c r="Z36" s="1236"/>
      <c r="AA36" s="1236"/>
      <c r="AB36" s="1236"/>
      <c r="AC36" s="1236"/>
      <c r="AD36" s="1230"/>
      <c r="AE36" s="593"/>
      <c r="AF36" s="593"/>
      <c r="AG36" s="593"/>
    </row>
    <row r="37" spans="1:33" ht="15" customHeight="1">
      <c r="A37" s="451" t="s">
        <v>198</v>
      </c>
      <c r="B37" s="440" t="s">
        <v>184</v>
      </c>
      <c r="C37" s="440">
        <f>C29+1</f>
        <v>441</v>
      </c>
      <c r="D37" s="590" t="s">
        <v>201</v>
      </c>
      <c r="E37" s="101" t="s">
        <v>187</v>
      </c>
      <c r="F37" s="102">
        <f>SUM(F29+7)</f>
        <v>45578</v>
      </c>
      <c r="G37" s="103">
        <f t="shared" ref="G37" si="7">F37+1</f>
        <v>45579</v>
      </c>
      <c r="H37" s="281">
        <f>F37+1</f>
        <v>45579</v>
      </c>
      <c r="I37" s="1262"/>
      <c r="J37" s="1187"/>
      <c r="K37" s="1190"/>
      <c r="L37" s="1193"/>
      <c r="M37" s="1275"/>
      <c r="N37" s="1238"/>
      <c r="O37" s="1241"/>
      <c r="P37" s="1265"/>
      <c r="Q37" s="1268"/>
      <c r="R37" s="1250"/>
      <c r="S37" s="1253"/>
      <c r="T37" s="1237"/>
      <c r="U37" s="1237"/>
      <c r="V37" s="1256"/>
      <c r="W37" s="883"/>
      <c r="X37" s="1234"/>
      <c r="Y37" s="1237"/>
      <c r="Z37" s="1237"/>
      <c r="AA37" s="1237"/>
      <c r="AB37" s="1237"/>
      <c r="AC37" s="1237"/>
      <c r="AD37" s="1231"/>
      <c r="AE37" s="593"/>
      <c r="AF37" s="593"/>
      <c r="AG37" s="593"/>
    </row>
    <row r="38" spans="1:33" ht="18.75">
      <c r="A38" s="556"/>
      <c r="B38" s="94"/>
      <c r="C38" s="94"/>
      <c r="D38" s="94"/>
      <c r="E38" s="94"/>
      <c r="F38" s="96"/>
      <c r="G38" s="96"/>
      <c r="H38" s="96"/>
      <c r="I38" s="310"/>
      <c r="J38" s="310"/>
      <c r="K38" s="310"/>
      <c r="L38" s="310"/>
      <c r="M38" s="542"/>
      <c r="N38" s="591"/>
      <c r="O38" s="606"/>
      <c r="P38" s="650"/>
      <c r="Q38" s="650"/>
      <c r="R38" s="650"/>
      <c r="S38" s="650"/>
      <c r="T38" s="650"/>
      <c r="U38" s="650"/>
      <c r="V38" s="544"/>
      <c r="W38" s="640"/>
      <c r="X38" s="792"/>
      <c r="Y38" s="650"/>
      <c r="Z38" s="650"/>
      <c r="AA38" s="650"/>
      <c r="AB38" s="650"/>
      <c r="AC38" s="650"/>
      <c r="AD38" s="655"/>
      <c r="AE38" s="593"/>
      <c r="AF38" s="593"/>
      <c r="AG38" s="593"/>
    </row>
    <row r="39" spans="1:33" ht="15" customHeight="1">
      <c r="A39" s="447" t="s">
        <v>207</v>
      </c>
      <c r="B39" s="282" t="s">
        <v>168</v>
      </c>
      <c r="C39" s="282">
        <f>C31+1</f>
        <v>443</v>
      </c>
      <c r="D39" s="282" t="s">
        <v>169</v>
      </c>
      <c r="E39" s="69" t="s">
        <v>170</v>
      </c>
      <c r="F39" s="70">
        <f>F31+7</f>
        <v>45585</v>
      </c>
      <c r="G39" s="71">
        <f>F39+1</f>
        <v>45586</v>
      </c>
      <c r="H39" s="72">
        <f>F39+4</f>
        <v>45589</v>
      </c>
      <c r="I39" s="1260" t="s">
        <v>410</v>
      </c>
      <c r="J39" s="1185" t="s">
        <v>401</v>
      </c>
      <c r="K39" s="1188">
        <v>443</v>
      </c>
      <c r="L39" s="1191" t="s">
        <v>169</v>
      </c>
      <c r="M39" s="1194">
        <f>SUM(M31+7)</f>
        <v>45595</v>
      </c>
      <c r="N39" s="1197">
        <f>SUM(M39+1)</f>
        <v>45596</v>
      </c>
      <c r="O39" s="1239">
        <f>SUM(O31+7)</f>
        <v>45604</v>
      </c>
      <c r="P39" s="1263" t="s">
        <v>431</v>
      </c>
      <c r="Q39" s="1266" t="s">
        <v>351</v>
      </c>
      <c r="R39" s="1248">
        <v>444</v>
      </c>
      <c r="S39" s="1251" t="s">
        <v>179</v>
      </c>
      <c r="T39" s="1235">
        <f>SUM(T31+7)</f>
        <v>45609</v>
      </c>
      <c r="U39" s="1235">
        <f>SUM(T39+2)</f>
        <v>45611</v>
      </c>
      <c r="V39" s="1254">
        <v>45537</v>
      </c>
      <c r="W39" s="881">
        <v>45541</v>
      </c>
      <c r="X39" s="1232">
        <f>SUM(U39+25)</f>
        <v>45636</v>
      </c>
      <c r="Y39" s="1235">
        <f>SUM(X39+2)</f>
        <v>45638</v>
      </c>
      <c r="Z39" s="1235">
        <f>SUM(Y39+4)</f>
        <v>45642</v>
      </c>
      <c r="AA39" s="1235">
        <f>SUM(Z39+5)</f>
        <v>45647</v>
      </c>
      <c r="AB39" s="1235">
        <f>SUM(AA39+3)</f>
        <v>45650</v>
      </c>
      <c r="AC39" s="1235">
        <f>SUM(AB39+2)</f>
        <v>45652</v>
      </c>
      <c r="AD39" s="1229"/>
      <c r="AE39" s="593"/>
      <c r="AF39" s="593"/>
      <c r="AG39" s="593"/>
    </row>
    <row r="40" spans="1:33" ht="15" customHeight="1">
      <c r="A40" s="448" t="s">
        <v>207</v>
      </c>
      <c r="B40" s="282" t="s">
        <v>168</v>
      </c>
      <c r="C40" s="282">
        <f>C32+1</f>
        <v>443</v>
      </c>
      <c r="D40" s="282" t="s">
        <v>169</v>
      </c>
      <c r="E40" s="77" t="s">
        <v>176</v>
      </c>
      <c r="F40" s="78">
        <f>F32+7</f>
        <v>45588</v>
      </c>
      <c r="G40" s="79">
        <f t="shared" ref="G40" si="8">F40+1</f>
        <v>45589</v>
      </c>
      <c r="H40" s="80">
        <f>F40+1</f>
        <v>45589</v>
      </c>
      <c r="I40" s="1261"/>
      <c r="J40" s="1186"/>
      <c r="K40" s="1189"/>
      <c r="L40" s="1192"/>
      <c r="M40" s="1195"/>
      <c r="N40" s="999"/>
      <c r="O40" s="1240"/>
      <c r="P40" s="1264"/>
      <c r="Q40" s="1267"/>
      <c r="R40" s="1249"/>
      <c r="S40" s="1252"/>
      <c r="T40" s="1236"/>
      <c r="U40" s="1236"/>
      <c r="V40" s="1255"/>
      <c r="W40" s="882"/>
      <c r="X40" s="1233"/>
      <c r="Y40" s="1236"/>
      <c r="Z40" s="1236"/>
      <c r="AA40" s="1236"/>
      <c r="AB40" s="1236"/>
      <c r="AC40" s="1236"/>
      <c r="AD40" s="1230"/>
      <c r="AE40" s="593"/>
      <c r="AF40" s="593"/>
      <c r="AG40" s="593"/>
    </row>
    <row r="41" spans="1:33" ht="15" customHeight="1">
      <c r="A41" s="846" t="s">
        <v>209</v>
      </c>
      <c r="B41" s="393" t="s">
        <v>178</v>
      </c>
      <c r="C41" s="393">
        <f>C33+1</f>
        <v>440</v>
      </c>
      <c r="D41" s="393" t="s">
        <v>179</v>
      </c>
      <c r="E41" s="88" t="s">
        <v>180</v>
      </c>
      <c r="F41" s="334">
        <f>F33+7</f>
        <v>45585</v>
      </c>
      <c r="G41" s="335">
        <f>F41+1</f>
        <v>45586</v>
      </c>
      <c r="H41" s="336">
        <f>F41+4</f>
        <v>45589</v>
      </c>
      <c r="I41" s="1261"/>
      <c r="J41" s="1186"/>
      <c r="K41" s="1189"/>
      <c r="L41" s="1192"/>
      <c r="M41" s="1195"/>
      <c r="N41" s="999"/>
      <c r="O41" s="1240"/>
      <c r="P41" s="1264"/>
      <c r="Q41" s="1267"/>
      <c r="R41" s="1249"/>
      <c r="S41" s="1252"/>
      <c r="T41" s="1236"/>
      <c r="U41" s="1236"/>
      <c r="V41" s="1255"/>
      <c r="W41" s="882"/>
      <c r="X41" s="1233"/>
      <c r="Y41" s="1236"/>
      <c r="Z41" s="1236"/>
      <c r="AA41" s="1236"/>
      <c r="AB41" s="1236"/>
      <c r="AC41" s="1236"/>
      <c r="AD41" s="1230"/>
      <c r="AE41" s="593"/>
      <c r="AF41" s="593"/>
      <c r="AG41" s="593"/>
    </row>
    <row r="42" spans="1:33" ht="15" customHeight="1">
      <c r="A42" s="494" t="s">
        <v>210</v>
      </c>
      <c r="B42" s="439" t="s">
        <v>182</v>
      </c>
      <c r="C42" s="439">
        <f>C34+1</f>
        <v>441</v>
      </c>
      <c r="D42" s="439" t="s">
        <v>179</v>
      </c>
      <c r="E42" s="88" t="s">
        <v>180</v>
      </c>
      <c r="F42" s="89">
        <f>F34+7</f>
        <v>45586</v>
      </c>
      <c r="G42" s="90">
        <f>F42+1</f>
        <v>45587</v>
      </c>
      <c r="H42" s="91">
        <f>F42+2</f>
        <v>45588</v>
      </c>
      <c r="I42" s="1261"/>
      <c r="J42" s="1186"/>
      <c r="K42" s="1189"/>
      <c r="L42" s="1192"/>
      <c r="M42" s="1195"/>
      <c r="N42" s="999"/>
      <c r="O42" s="1240"/>
      <c r="P42" s="1264"/>
      <c r="Q42" s="1267"/>
      <c r="R42" s="1249"/>
      <c r="S42" s="1252"/>
      <c r="T42" s="1236"/>
      <c r="U42" s="1236"/>
      <c r="V42" s="1255"/>
      <c r="W42" s="882"/>
      <c r="X42" s="1233"/>
      <c r="Y42" s="1236"/>
      <c r="Z42" s="1236"/>
      <c r="AA42" s="1236"/>
      <c r="AB42" s="1236"/>
      <c r="AC42" s="1236"/>
      <c r="AD42" s="1230"/>
      <c r="AE42" s="593"/>
      <c r="AF42" s="593"/>
      <c r="AG42" s="593"/>
    </row>
    <row r="43" spans="1:33" ht="15" customHeight="1">
      <c r="A43" s="449" t="s">
        <v>211</v>
      </c>
      <c r="B43" s="439" t="s">
        <v>184</v>
      </c>
      <c r="C43" s="722">
        <f>C35+1</f>
        <v>443</v>
      </c>
      <c r="D43" s="722" t="s">
        <v>169</v>
      </c>
      <c r="E43" s="803" t="s">
        <v>180</v>
      </c>
      <c r="F43" s="804">
        <f>F35+7</f>
        <v>45590</v>
      </c>
      <c r="G43" s="805">
        <f>F43+1</f>
        <v>45591</v>
      </c>
      <c r="H43" s="804">
        <f>F43+2</f>
        <v>45592</v>
      </c>
      <c r="I43" s="1261"/>
      <c r="J43" s="1186"/>
      <c r="K43" s="1189"/>
      <c r="L43" s="1192"/>
      <c r="M43" s="1195"/>
      <c r="N43" s="999"/>
      <c r="O43" s="1240"/>
      <c r="P43" s="1264"/>
      <c r="Q43" s="1267"/>
      <c r="R43" s="1249"/>
      <c r="S43" s="1252"/>
      <c r="T43" s="1236"/>
      <c r="U43" s="1236"/>
      <c r="V43" s="1255"/>
      <c r="W43" s="882"/>
      <c r="X43" s="1233"/>
      <c r="Y43" s="1236"/>
      <c r="Z43" s="1236"/>
      <c r="AA43" s="1236"/>
      <c r="AB43" s="1236"/>
      <c r="AC43" s="1236"/>
      <c r="AD43" s="1230"/>
      <c r="AE43" s="593"/>
      <c r="AF43" s="593"/>
      <c r="AG43" s="593"/>
    </row>
    <row r="44" spans="1:33" ht="15" customHeight="1">
      <c r="A44" s="450" t="s">
        <v>212</v>
      </c>
      <c r="B44" s="440" t="s">
        <v>186</v>
      </c>
      <c r="C44" s="440">
        <f>C36+1</f>
        <v>443</v>
      </c>
      <c r="D44" s="440" t="s">
        <v>169</v>
      </c>
      <c r="E44" s="95" t="s">
        <v>187</v>
      </c>
      <c r="F44" s="96">
        <f>SUM(F36+7)</f>
        <v>45586</v>
      </c>
      <c r="G44" s="97">
        <f>F44</f>
        <v>45586</v>
      </c>
      <c r="H44" s="98">
        <f>F44+1</f>
        <v>45587</v>
      </c>
      <c r="I44" s="1261"/>
      <c r="J44" s="1186"/>
      <c r="K44" s="1189"/>
      <c r="L44" s="1192"/>
      <c r="M44" s="1195"/>
      <c r="N44" s="999"/>
      <c r="O44" s="1240"/>
      <c r="P44" s="1264"/>
      <c r="Q44" s="1267"/>
      <c r="R44" s="1249"/>
      <c r="S44" s="1252"/>
      <c r="T44" s="1236"/>
      <c r="U44" s="1236"/>
      <c r="V44" s="1255"/>
      <c r="W44" s="882"/>
      <c r="X44" s="1233"/>
      <c r="Y44" s="1236"/>
      <c r="Z44" s="1236"/>
      <c r="AA44" s="1236"/>
      <c r="AB44" s="1236"/>
      <c r="AC44" s="1236"/>
      <c r="AD44" s="1230"/>
      <c r="AE44" s="593"/>
      <c r="AF44" s="593"/>
      <c r="AG44" s="593"/>
    </row>
    <row r="45" spans="1:33" ht="15" customHeight="1">
      <c r="A45" s="451" t="s">
        <v>213</v>
      </c>
      <c r="B45" s="440" t="s">
        <v>184</v>
      </c>
      <c r="C45" s="440">
        <f>C37+1</f>
        <v>442</v>
      </c>
      <c r="D45" s="440" t="s">
        <v>201</v>
      </c>
      <c r="E45" s="101" t="s">
        <v>187</v>
      </c>
      <c r="F45" s="102">
        <f>SUM(F37+7)</f>
        <v>45585</v>
      </c>
      <c r="G45" s="103">
        <f t="shared" ref="G45" si="9">F45+1</f>
        <v>45586</v>
      </c>
      <c r="H45" s="281">
        <f>F45+1</f>
        <v>45586</v>
      </c>
      <c r="I45" s="1262"/>
      <c r="J45" s="1187"/>
      <c r="K45" s="1190"/>
      <c r="L45" s="1193"/>
      <c r="M45" s="1196"/>
      <c r="N45" s="1238"/>
      <c r="O45" s="1241"/>
      <c r="P45" s="1265"/>
      <c r="Q45" s="1268"/>
      <c r="R45" s="1250"/>
      <c r="S45" s="1253"/>
      <c r="T45" s="1237"/>
      <c r="U45" s="1237"/>
      <c r="V45" s="1256"/>
      <c r="W45" s="883"/>
      <c r="X45" s="1234"/>
      <c r="Y45" s="1237"/>
      <c r="Z45" s="1237"/>
      <c r="AA45" s="1237"/>
      <c r="AB45" s="1237"/>
      <c r="AC45" s="1237"/>
      <c r="AD45" s="1231"/>
      <c r="AE45" s="593"/>
      <c r="AF45" s="593"/>
      <c r="AG45" s="593"/>
    </row>
    <row r="46" spans="1:33" ht="18.75">
      <c r="A46" s="104"/>
      <c r="B46" s="94"/>
      <c r="C46" s="94"/>
      <c r="D46" s="94"/>
      <c r="E46" s="557" t="s">
        <v>149</v>
      </c>
      <c r="F46" s="557"/>
      <c r="G46" s="557"/>
      <c r="H46" s="557"/>
      <c r="I46" s="310"/>
      <c r="J46" s="310"/>
      <c r="K46" s="310"/>
      <c r="L46" s="310"/>
      <c r="M46" s="242"/>
      <c r="N46" s="591"/>
      <c r="O46" s="606"/>
      <c r="P46" s="650"/>
      <c r="Q46" s="650"/>
      <c r="R46" s="650"/>
      <c r="S46" s="650"/>
      <c r="T46" s="650"/>
      <c r="U46" s="650"/>
      <c r="V46" s="544"/>
      <c r="W46" s="640"/>
      <c r="X46" s="792"/>
      <c r="Y46" s="650"/>
      <c r="Z46" s="650"/>
      <c r="AA46" s="650"/>
      <c r="AB46" s="650"/>
      <c r="AC46" s="650"/>
      <c r="AD46" s="655"/>
      <c r="AE46" s="593"/>
      <c r="AF46" s="593"/>
      <c r="AG46" s="593"/>
    </row>
    <row r="47" spans="1:33" ht="15" customHeight="1">
      <c r="A47" s="447" t="s">
        <v>175</v>
      </c>
      <c r="B47" s="282" t="s">
        <v>168</v>
      </c>
      <c r="C47" s="282">
        <f>C39+1</f>
        <v>444</v>
      </c>
      <c r="D47" s="282" t="s">
        <v>169</v>
      </c>
      <c r="E47" s="562" t="s">
        <v>170</v>
      </c>
      <c r="F47" s="70">
        <f>F39+7</f>
        <v>45592</v>
      </c>
      <c r="G47" s="71">
        <f>F47+1</f>
        <v>45593</v>
      </c>
      <c r="H47" s="72">
        <f>F47+4</f>
        <v>45596</v>
      </c>
      <c r="I47" s="1260" t="s">
        <v>412</v>
      </c>
      <c r="J47" s="1185" t="s">
        <v>401</v>
      </c>
      <c r="K47" s="1188">
        <v>444</v>
      </c>
      <c r="L47" s="1191" t="s">
        <v>169</v>
      </c>
      <c r="M47" s="1194">
        <f>SUM(M39+7)</f>
        <v>45602</v>
      </c>
      <c r="N47" s="1197">
        <f>SUM(M47+1)</f>
        <v>45603</v>
      </c>
      <c r="O47" s="1239">
        <f>SUM(O39+7)</f>
        <v>45611</v>
      </c>
      <c r="P47" s="1263" t="s">
        <v>432</v>
      </c>
      <c r="Q47" s="1266" t="s">
        <v>351</v>
      </c>
      <c r="R47" s="1248">
        <v>445</v>
      </c>
      <c r="S47" s="1251" t="s">
        <v>179</v>
      </c>
      <c r="T47" s="1235">
        <f>SUM(T39+7)</f>
        <v>45616</v>
      </c>
      <c r="U47" s="1235">
        <f>SUM(T47+2)</f>
        <v>45618</v>
      </c>
      <c r="V47" s="1254">
        <v>45537</v>
      </c>
      <c r="W47" s="881">
        <v>45541</v>
      </c>
      <c r="X47" s="1232">
        <f>SUM(U47+25)</f>
        <v>45643</v>
      </c>
      <c r="Y47" s="1235">
        <f>SUM(X47+2)</f>
        <v>45645</v>
      </c>
      <c r="Z47" s="1235">
        <f>SUM(Y47+4)</f>
        <v>45649</v>
      </c>
      <c r="AA47" s="1235">
        <f>SUM(Z47+5)</f>
        <v>45654</v>
      </c>
      <c r="AB47" s="1235">
        <f>SUM(AA47+3)</f>
        <v>45657</v>
      </c>
      <c r="AC47" s="1235">
        <f>SUM(AB47+2)</f>
        <v>45659</v>
      </c>
      <c r="AD47" s="1229"/>
      <c r="AE47" s="593"/>
      <c r="AF47" s="593"/>
      <c r="AG47" s="593"/>
    </row>
    <row r="48" spans="1:33" ht="15" customHeight="1">
      <c r="A48" s="448" t="s">
        <v>175</v>
      </c>
      <c r="B48" s="282" t="s">
        <v>168</v>
      </c>
      <c r="C48" s="282">
        <f>C40+1</f>
        <v>444</v>
      </c>
      <c r="D48" s="282" t="s">
        <v>169</v>
      </c>
      <c r="E48" s="563" t="s">
        <v>176</v>
      </c>
      <c r="F48" s="78">
        <f>F40+7</f>
        <v>45595</v>
      </c>
      <c r="G48" s="79">
        <f t="shared" ref="G48" si="10">F48+1</f>
        <v>45596</v>
      </c>
      <c r="H48" s="80">
        <f>F48+1</f>
        <v>45596</v>
      </c>
      <c r="I48" s="1261"/>
      <c r="J48" s="1186"/>
      <c r="K48" s="1189"/>
      <c r="L48" s="1192"/>
      <c r="M48" s="1195"/>
      <c r="N48" s="999"/>
      <c r="O48" s="1240"/>
      <c r="P48" s="1264"/>
      <c r="Q48" s="1267"/>
      <c r="R48" s="1249"/>
      <c r="S48" s="1252"/>
      <c r="T48" s="1236"/>
      <c r="U48" s="1236"/>
      <c r="V48" s="1255"/>
      <c r="W48" s="882"/>
      <c r="X48" s="1233"/>
      <c r="Y48" s="1236"/>
      <c r="Z48" s="1236"/>
      <c r="AA48" s="1236"/>
      <c r="AB48" s="1236"/>
      <c r="AC48" s="1236"/>
      <c r="AD48" s="1230"/>
      <c r="AE48" s="593"/>
      <c r="AF48" s="593"/>
      <c r="AG48" s="593"/>
    </row>
    <row r="49" spans="1:33" ht="15" customHeight="1">
      <c r="A49" s="449" t="s">
        <v>215</v>
      </c>
      <c r="B49" s="439" t="s">
        <v>178</v>
      </c>
      <c r="C49" s="439">
        <f>C41+1</f>
        <v>441</v>
      </c>
      <c r="D49" s="439" t="s">
        <v>179</v>
      </c>
      <c r="E49" s="554" t="s">
        <v>180</v>
      </c>
      <c r="F49" s="89">
        <f>F41+7</f>
        <v>45592</v>
      </c>
      <c r="G49" s="90">
        <f>F49+1</f>
        <v>45593</v>
      </c>
      <c r="H49" s="91">
        <f>F49+4</f>
        <v>45596</v>
      </c>
      <c r="I49" s="1261"/>
      <c r="J49" s="1186"/>
      <c r="K49" s="1189"/>
      <c r="L49" s="1192"/>
      <c r="M49" s="1195"/>
      <c r="N49" s="999"/>
      <c r="O49" s="1240"/>
      <c r="P49" s="1264"/>
      <c r="Q49" s="1267"/>
      <c r="R49" s="1249"/>
      <c r="S49" s="1252"/>
      <c r="T49" s="1236"/>
      <c r="U49" s="1236"/>
      <c r="V49" s="1255"/>
      <c r="W49" s="882"/>
      <c r="X49" s="1233"/>
      <c r="Y49" s="1236"/>
      <c r="Z49" s="1236"/>
      <c r="AA49" s="1236"/>
      <c r="AB49" s="1236"/>
      <c r="AC49" s="1236"/>
      <c r="AD49" s="1230"/>
      <c r="AE49" s="593"/>
      <c r="AF49" s="593"/>
      <c r="AG49" s="593"/>
    </row>
    <row r="50" spans="1:33" ht="15" customHeight="1">
      <c r="A50" s="494" t="s">
        <v>216</v>
      </c>
      <c r="B50" s="439" t="s">
        <v>182</v>
      </c>
      <c r="C50" s="439">
        <f>C42+1</f>
        <v>442</v>
      </c>
      <c r="D50" s="439" t="s">
        <v>179</v>
      </c>
      <c r="E50" s="554" t="s">
        <v>180</v>
      </c>
      <c r="F50" s="89">
        <f>F42+7</f>
        <v>45593</v>
      </c>
      <c r="G50" s="90">
        <f>F50+1</f>
        <v>45594</v>
      </c>
      <c r="H50" s="91">
        <f>F50+2</f>
        <v>45595</v>
      </c>
      <c r="I50" s="1261"/>
      <c r="J50" s="1186"/>
      <c r="K50" s="1189"/>
      <c r="L50" s="1192"/>
      <c r="M50" s="1195"/>
      <c r="N50" s="999"/>
      <c r="O50" s="1240"/>
      <c r="P50" s="1264"/>
      <c r="Q50" s="1267"/>
      <c r="R50" s="1249"/>
      <c r="S50" s="1252"/>
      <c r="T50" s="1236"/>
      <c r="U50" s="1236"/>
      <c r="V50" s="1255"/>
      <c r="W50" s="882"/>
      <c r="X50" s="1233"/>
      <c r="Y50" s="1236"/>
      <c r="Z50" s="1236"/>
      <c r="AA50" s="1236"/>
      <c r="AB50" s="1236"/>
      <c r="AC50" s="1236"/>
      <c r="AD50" s="1230"/>
      <c r="AE50" s="593"/>
      <c r="AF50" s="593"/>
      <c r="AG50" s="593"/>
    </row>
    <row r="51" spans="1:33" ht="15" customHeight="1">
      <c r="A51" s="449" t="s">
        <v>217</v>
      </c>
      <c r="B51" s="439" t="s">
        <v>184</v>
      </c>
      <c r="C51" s="439">
        <f>C43+1</f>
        <v>444</v>
      </c>
      <c r="D51" s="439" t="s">
        <v>169</v>
      </c>
      <c r="E51" s="554" t="s">
        <v>180</v>
      </c>
      <c r="F51" s="89">
        <f>F43+7</f>
        <v>45597</v>
      </c>
      <c r="G51" s="90">
        <f>F51+1</f>
        <v>45598</v>
      </c>
      <c r="H51" s="89">
        <f>F51+2</f>
        <v>45599</v>
      </c>
      <c r="I51" s="1261"/>
      <c r="J51" s="1186"/>
      <c r="K51" s="1189"/>
      <c r="L51" s="1192"/>
      <c r="M51" s="1195"/>
      <c r="N51" s="999"/>
      <c r="O51" s="1240"/>
      <c r="P51" s="1264"/>
      <c r="Q51" s="1267"/>
      <c r="R51" s="1249"/>
      <c r="S51" s="1252"/>
      <c r="T51" s="1236"/>
      <c r="U51" s="1236"/>
      <c r="V51" s="1255"/>
      <c r="W51" s="882"/>
      <c r="X51" s="1233"/>
      <c r="Y51" s="1236"/>
      <c r="Z51" s="1236"/>
      <c r="AA51" s="1236"/>
      <c r="AB51" s="1236"/>
      <c r="AC51" s="1236"/>
      <c r="AD51" s="1230"/>
      <c r="AE51" s="593"/>
      <c r="AF51" s="593"/>
      <c r="AG51" s="593"/>
    </row>
    <row r="52" spans="1:33" ht="15" customHeight="1">
      <c r="A52" s="450" t="s">
        <v>218</v>
      </c>
      <c r="B52" s="393" t="s">
        <v>186</v>
      </c>
      <c r="C52" s="393">
        <f>C44+1</f>
        <v>444</v>
      </c>
      <c r="D52" s="393" t="s">
        <v>169</v>
      </c>
      <c r="E52" s="564" t="s">
        <v>187</v>
      </c>
      <c r="F52" s="334">
        <f>SUM(F44+7)</f>
        <v>45593</v>
      </c>
      <c r="G52" s="335">
        <f>F52</f>
        <v>45593</v>
      </c>
      <c r="H52" s="336">
        <f>F52+1</f>
        <v>45594</v>
      </c>
      <c r="I52" s="1261"/>
      <c r="J52" s="1186"/>
      <c r="K52" s="1189"/>
      <c r="L52" s="1192"/>
      <c r="M52" s="1195"/>
      <c r="N52" s="999"/>
      <c r="O52" s="1240"/>
      <c r="P52" s="1264"/>
      <c r="Q52" s="1267"/>
      <c r="R52" s="1249"/>
      <c r="S52" s="1252"/>
      <c r="T52" s="1236"/>
      <c r="U52" s="1236"/>
      <c r="V52" s="1255"/>
      <c r="W52" s="882"/>
      <c r="X52" s="1233"/>
      <c r="Y52" s="1236"/>
      <c r="Z52" s="1236"/>
      <c r="AA52" s="1236"/>
      <c r="AB52" s="1236"/>
      <c r="AC52" s="1236"/>
      <c r="AD52" s="1230"/>
      <c r="AE52" s="593"/>
      <c r="AF52" s="593"/>
      <c r="AG52" s="593"/>
    </row>
    <row r="53" spans="1:33" ht="15" customHeight="1">
      <c r="A53" s="451" t="s">
        <v>219</v>
      </c>
      <c r="B53" s="440" t="s">
        <v>184</v>
      </c>
      <c r="C53" s="440">
        <f>C45+1</f>
        <v>443</v>
      </c>
      <c r="D53" s="440" t="s">
        <v>201</v>
      </c>
      <c r="E53" s="565" t="s">
        <v>187</v>
      </c>
      <c r="F53" s="102">
        <f>SUM(F45+7)</f>
        <v>45592</v>
      </c>
      <c r="G53" s="103">
        <f t="shared" ref="G53" si="11">F53+1</f>
        <v>45593</v>
      </c>
      <c r="H53" s="281">
        <f>F53+1</f>
        <v>45593</v>
      </c>
      <c r="I53" s="1262"/>
      <c r="J53" s="1187"/>
      <c r="K53" s="1190"/>
      <c r="L53" s="1193"/>
      <c r="M53" s="1196"/>
      <c r="N53" s="1238"/>
      <c r="O53" s="1241"/>
      <c r="P53" s="1265"/>
      <c r="Q53" s="1268"/>
      <c r="R53" s="1250"/>
      <c r="S53" s="1253"/>
      <c r="T53" s="1237"/>
      <c r="U53" s="1237"/>
      <c r="V53" s="1256"/>
      <c r="W53" s="883"/>
      <c r="X53" s="1234"/>
      <c r="Y53" s="1237"/>
      <c r="Z53" s="1237"/>
      <c r="AA53" s="1237"/>
      <c r="AB53" s="1237"/>
      <c r="AC53" s="1237"/>
      <c r="AD53" s="1231"/>
      <c r="AE53" s="593"/>
      <c r="AF53" s="593"/>
      <c r="AG53" s="593"/>
    </row>
    <row r="54" spans="1:33" ht="18.75">
      <c r="A54" s="556"/>
      <c r="B54" s="94"/>
      <c r="C54" s="94"/>
      <c r="D54" s="94"/>
      <c r="E54" s="94"/>
      <c r="F54" s="96"/>
      <c r="G54" s="96"/>
      <c r="H54" s="96"/>
      <c r="I54" s="310"/>
      <c r="J54" s="310"/>
      <c r="K54" s="310"/>
      <c r="L54" s="310"/>
      <c r="M54" s="242"/>
      <c r="N54" s="591"/>
      <c r="O54" s="606"/>
      <c r="P54" s="650"/>
      <c r="Q54" s="650"/>
      <c r="R54" s="650"/>
      <c r="S54" s="650"/>
      <c r="T54" s="650"/>
      <c r="U54" s="650"/>
      <c r="V54" s="544"/>
      <c r="W54" s="640"/>
      <c r="X54" s="792"/>
      <c r="Y54" s="650"/>
      <c r="Z54" s="650"/>
      <c r="AA54" s="650"/>
      <c r="AB54" s="650"/>
      <c r="AC54" s="650"/>
      <c r="AD54" s="655"/>
      <c r="AE54" s="593"/>
      <c r="AF54" s="593"/>
      <c r="AG54" s="593"/>
    </row>
    <row r="55" spans="1:33" ht="15" customHeight="1">
      <c r="A55" s="447" t="s">
        <v>188</v>
      </c>
      <c r="B55" s="282" t="s">
        <v>168</v>
      </c>
      <c r="C55" s="282">
        <f>C47+1</f>
        <v>445</v>
      </c>
      <c r="D55" s="282" t="s">
        <v>169</v>
      </c>
      <c r="E55" s="69" t="s">
        <v>170</v>
      </c>
      <c r="F55" s="70">
        <f>F47+7</f>
        <v>45599</v>
      </c>
      <c r="G55" s="71">
        <f>F55+1</f>
        <v>45600</v>
      </c>
      <c r="H55" s="72">
        <f>F55+4</f>
        <v>45603</v>
      </c>
      <c r="I55" s="1260" t="s">
        <v>414</v>
      </c>
      <c r="J55" s="1185" t="s">
        <v>401</v>
      </c>
      <c r="K55" s="1188">
        <v>445</v>
      </c>
      <c r="L55" s="1191" t="s">
        <v>169</v>
      </c>
      <c r="M55" s="1194">
        <f>SUM(M47+7)</f>
        <v>45609</v>
      </c>
      <c r="N55" s="1197">
        <f>SUM(M55+1)</f>
        <v>45610</v>
      </c>
      <c r="O55" s="1239">
        <f>SUM(O47+7)</f>
        <v>45618</v>
      </c>
      <c r="P55" s="1263" t="s">
        <v>433</v>
      </c>
      <c r="Q55" s="1266" t="s">
        <v>351</v>
      </c>
      <c r="R55" s="1248">
        <v>446</v>
      </c>
      <c r="S55" s="1251" t="s">
        <v>179</v>
      </c>
      <c r="T55" s="1235">
        <f>SUM(T47+7)</f>
        <v>45623</v>
      </c>
      <c r="U55" s="1235">
        <f>SUM(T55+2)</f>
        <v>45625</v>
      </c>
      <c r="V55" s="1254">
        <v>45537</v>
      </c>
      <c r="W55" s="881">
        <v>45541</v>
      </c>
      <c r="X55" s="1232">
        <f>SUM(U55+25)</f>
        <v>45650</v>
      </c>
      <c r="Y55" s="1235">
        <f>SUM(X55+2)</f>
        <v>45652</v>
      </c>
      <c r="Z55" s="1235">
        <f>SUM(Y55+4)</f>
        <v>45656</v>
      </c>
      <c r="AA55" s="1235">
        <f>SUM(Z55+5)</f>
        <v>45661</v>
      </c>
      <c r="AB55" s="1235">
        <f>SUM(AA55+3)</f>
        <v>45664</v>
      </c>
      <c r="AC55" s="1235">
        <f>SUM(AB55+2)</f>
        <v>45666</v>
      </c>
      <c r="AD55" s="1229"/>
      <c r="AE55" s="593"/>
      <c r="AF55" s="593"/>
      <c r="AG55" s="593"/>
    </row>
    <row r="56" spans="1:33" ht="15" customHeight="1">
      <c r="A56" s="448" t="s">
        <v>188</v>
      </c>
      <c r="B56" s="282" t="s">
        <v>168</v>
      </c>
      <c r="C56" s="282">
        <f>C48+1</f>
        <v>445</v>
      </c>
      <c r="D56" s="282" t="s">
        <v>169</v>
      </c>
      <c r="E56" s="77" t="s">
        <v>176</v>
      </c>
      <c r="F56" s="78">
        <f>F48+7</f>
        <v>45602</v>
      </c>
      <c r="G56" s="79">
        <f t="shared" ref="G56" si="12">F56+1</f>
        <v>45603</v>
      </c>
      <c r="H56" s="80">
        <f>F56+1</f>
        <v>45603</v>
      </c>
      <c r="I56" s="1261"/>
      <c r="J56" s="1186"/>
      <c r="K56" s="1189"/>
      <c r="L56" s="1192"/>
      <c r="M56" s="1195"/>
      <c r="N56" s="999"/>
      <c r="O56" s="1240"/>
      <c r="P56" s="1264"/>
      <c r="Q56" s="1267"/>
      <c r="R56" s="1249"/>
      <c r="S56" s="1252"/>
      <c r="T56" s="1236"/>
      <c r="U56" s="1236"/>
      <c r="V56" s="1255"/>
      <c r="W56" s="882"/>
      <c r="X56" s="1233"/>
      <c r="Y56" s="1236"/>
      <c r="Z56" s="1236"/>
      <c r="AA56" s="1236"/>
      <c r="AB56" s="1236"/>
      <c r="AC56" s="1236"/>
      <c r="AD56" s="1230"/>
      <c r="AE56" s="593"/>
      <c r="AF56" s="593"/>
      <c r="AG56" s="593"/>
    </row>
    <row r="57" spans="1:33" ht="15" customHeight="1">
      <c r="A57" s="449" t="s">
        <v>221</v>
      </c>
      <c r="B57" s="439" t="s">
        <v>178</v>
      </c>
      <c r="C57" s="439">
        <f>C49+1</f>
        <v>442</v>
      </c>
      <c r="D57" s="439" t="s">
        <v>179</v>
      </c>
      <c r="E57" s="88" t="s">
        <v>180</v>
      </c>
      <c r="F57" s="89">
        <f>F49+7</f>
        <v>45599</v>
      </c>
      <c r="G57" s="90">
        <f>F57+1</f>
        <v>45600</v>
      </c>
      <c r="H57" s="91">
        <f>F57+4</f>
        <v>45603</v>
      </c>
      <c r="I57" s="1261"/>
      <c r="J57" s="1186"/>
      <c r="K57" s="1189"/>
      <c r="L57" s="1192"/>
      <c r="M57" s="1195"/>
      <c r="N57" s="999"/>
      <c r="O57" s="1240"/>
      <c r="P57" s="1264"/>
      <c r="Q57" s="1267"/>
      <c r="R57" s="1249"/>
      <c r="S57" s="1252"/>
      <c r="T57" s="1236"/>
      <c r="U57" s="1236"/>
      <c r="V57" s="1255"/>
      <c r="W57" s="882"/>
      <c r="X57" s="1233"/>
      <c r="Y57" s="1236"/>
      <c r="Z57" s="1236"/>
      <c r="AA57" s="1236"/>
      <c r="AB57" s="1236"/>
      <c r="AC57" s="1236"/>
      <c r="AD57" s="1230"/>
      <c r="AE57" s="593"/>
      <c r="AF57" s="593"/>
      <c r="AG57" s="593"/>
    </row>
    <row r="58" spans="1:33" ht="15" customHeight="1">
      <c r="A58" s="494" t="s">
        <v>222</v>
      </c>
      <c r="B58" s="439" t="s">
        <v>182</v>
      </c>
      <c r="C58" s="439">
        <f>C50+1</f>
        <v>443</v>
      </c>
      <c r="D58" s="439" t="s">
        <v>179</v>
      </c>
      <c r="E58" s="88" t="s">
        <v>180</v>
      </c>
      <c r="F58" s="89">
        <f>F50+7</f>
        <v>45600</v>
      </c>
      <c r="G58" s="90">
        <f>F58+1</f>
        <v>45601</v>
      </c>
      <c r="H58" s="91">
        <f>F58+2</f>
        <v>45602</v>
      </c>
      <c r="I58" s="1261"/>
      <c r="J58" s="1186"/>
      <c r="K58" s="1189"/>
      <c r="L58" s="1192"/>
      <c r="M58" s="1195"/>
      <c r="N58" s="999"/>
      <c r="O58" s="1240"/>
      <c r="P58" s="1264"/>
      <c r="Q58" s="1267"/>
      <c r="R58" s="1249"/>
      <c r="S58" s="1252"/>
      <c r="T58" s="1236"/>
      <c r="U58" s="1236"/>
      <c r="V58" s="1255"/>
      <c r="W58" s="882"/>
      <c r="X58" s="1233"/>
      <c r="Y58" s="1236"/>
      <c r="Z58" s="1236"/>
      <c r="AA58" s="1236"/>
      <c r="AB58" s="1236"/>
      <c r="AC58" s="1236"/>
      <c r="AD58" s="1230"/>
      <c r="AE58" s="593"/>
      <c r="AF58" s="593"/>
      <c r="AG58" s="593"/>
    </row>
    <row r="59" spans="1:33" ht="15" customHeight="1">
      <c r="A59" s="449" t="s">
        <v>223</v>
      </c>
      <c r="B59" s="439" t="s">
        <v>184</v>
      </c>
      <c r="C59" s="439">
        <f>C51+1</f>
        <v>445</v>
      </c>
      <c r="D59" s="439" t="s">
        <v>169</v>
      </c>
      <c r="E59" s="88" t="s">
        <v>180</v>
      </c>
      <c r="F59" s="89">
        <f>F51+7</f>
        <v>45604</v>
      </c>
      <c r="G59" s="90">
        <f>F59+1</f>
        <v>45605</v>
      </c>
      <c r="H59" s="89">
        <f>F59+2</f>
        <v>45606</v>
      </c>
      <c r="I59" s="1261"/>
      <c r="J59" s="1186"/>
      <c r="K59" s="1189"/>
      <c r="L59" s="1192"/>
      <c r="M59" s="1195"/>
      <c r="N59" s="999"/>
      <c r="O59" s="1240"/>
      <c r="P59" s="1264"/>
      <c r="Q59" s="1267"/>
      <c r="R59" s="1249"/>
      <c r="S59" s="1252"/>
      <c r="T59" s="1236"/>
      <c r="U59" s="1236"/>
      <c r="V59" s="1255"/>
      <c r="W59" s="882"/>
      <c r="X59" s="1233"/>
      <c r="Y59" s="1236"/>
      <c r="Z59" s="1236"/>
      <c r="AA59" s="1236"/>
      <c r="AB59" s="1236"/>
      <c r="AC59" s="1236"/>
      <c r="AD59" s="1230"/>
      <c r="AE59" s="593"/>
      <c r="AF59" s="593"/>
      <c r="AG59" s="593"/>
    </row>
    <row r="60" spans="1:33" ht="15" customHeight="1">
      <c r="A60" s="450" t="s">
        <v>185</v>
      </c>
      <c r="B60" s="440" t="s">
        <v>186</v>
      </c>
      <c r="C60" s="440">
        <f>C52+1</f>
        <v>445</v>
      </c>
      <c r="D60" s="440" t="s">
        <v>169</v>
      </c>
      <c r="E60" s="95" t="s">
        <v>187</v>
      </c>
      <c r="F60" s="96">
        <f>SUM(F52+7)</f>
        <v>45600</v>
      </c>
      <c r="G60" s="97">
        <f>F60</f>
        <v>45600</v>
      </c>
      <c r="H60" s="98">
        <f>F60+1</f>
        <v>45601</v>
      </c>
      <c r="I60" s="1261"/>
      <c r="J60" s="1186"/>
      <c r="K60" s="1189"/>
      <c r="L60" s="1192"/>
      <c r="M60" s="1195"/>
      <c r="N60" s="999"/>
      <c r="O60" s="1240"/>
      <c r="P60" s="1264"/>
      <c r="Q60" s="1267"/>
      <c r="R60" s="1249"/>
      <c r="S60" s="1252"/>
      <c r="T60" s="1236"/>
      <c r="U60" s="1236"/>
      <c r="V60" s="1255"/>
      <c r="W60" s="882"/>
      <c r="X60" s="1233"/>
      <c r="Y60" s="1236"/>
      <c r="Z60" s="1236"/>
      <c r="AA60" s="1236"/>
      <c r="AB60" s="1236"/>
      <c r="AC60" s="1236"/>
      <c r="AD60" s="1230"/>
      <c r="AE60" s="593"/>
      <c r="AF60" s="593"/>
      <c r="AG60" s="593"/>
    </row>
    <row r="61" spans="1:33" ht="15" customHeight="1">
      <c r="A61" s="451" t="s">
        <v>224</v>
      </c>
      <c r="B61" s="440" t="s">
        <v>184</v>
      </c>
      <c r="C61" s="440">
        <f>C53+1</f>
        <v>444</v>
      </c>
      <c r="D61" s="440" t="s">
        <v>201</v>
      </c>
      <c r="E61" s="101" t="s">
        <v>187</v>
      </c>
      <c r="F61" s="102">
        <f>SUM(F53+7)</f>
        <v>45599</v>
      </c>
      <c r="G61" s="103">
        <f t="shared" ref="G61" si="13">F61+1</f>
        <v>45600</v>
      </c>
      <c r="H61" s="281">
        <f>F61+1</f>
        <v>45600</v>
      </c>
      <c r="I61" s="1262"/>
      <c r="J61" s="1187"/>
      <c r="K61" s="1190"/>
      <c r="L61" s="1193"/>
      <c r="M61" s="1196"/>
      <c r="N61" s="1238"/>
      <c r="O61" s="1241"/>
      <c r="P61" s="1265"/>
      <c r="Q61" s="1268"/>
      <c r="R61" s="1250"/>
      <c r="S61" s="1253"/>
      <c r="T61" s="1237"/>
      <c r="U61" s="1237"/>
      <c r="V61" s="1256"/>
      <c r="W61" s="883"/>
      <c r="X61" s="1234"/>
      <c r="Y61" s="1237"/>
      <c r="Z61" s="1237"/>
      <c r="AA61" s="1237"/>
      <c r="AB61" s="1237"/>
      <c r="AC61" s="1237"/>
      <c r="AD61" s="1231"/>
      <c r="AE61" s="593"/>
      <c r="AF61" s="593"/>
      <c r="AG61" s="593"/>
    </row>
    <row r="62" spans="1:33" ht="18.75">
      <c r="A62" s="104"/>
      <c r="B62" s="94"/>
      <c r="C62" s="94"/>
      <c r="D62" s="94"/>
      <c r="E62" s="94"/>
      <c r="F62" s="96"/>
      <c r="G62" s="96"/>
      <c r="H62" s="96"/>
      <c r="I62" s="310"/>
      <c r="J62" s="310"/>
      <c r="K62" s="310"/>
      <c r="L62" s="310"/>
      <c r="M62" s="242"/>
      <c r="N62" s="591"/>
      <c r="O62" s="606"/>
      <c r="P62" s="650"/>
      <c r="Q62" s="650"/>
      <c r="R62" s="650"/>
      <c r="S62" s="650"/>
      <c r="T62" s="650"/>
      <c r="U62" s="650"/>
      <c r="V62" s="544"/>
      <c r="W62" s="640"/>
      <c r="X62" s="792"/>
      <c r="Y62" s="650"/>
      <c r="Z62" s="650"/>
      <c r="AA62" s="650"/>
      <c r="AB62" s="650"/>
      <c r="AC62" s="650"/>
      <c r="AD62" s="655"/>
      <c r="AE62" s="593"/>
      <c r="AF62" s="593"/>
      <c r="AG62" s="593"/>
    </row>
    <row r="63" spans="1:33" ht="15" customHeight="1">
      <c r="A63" s="811" t="s">
        <v>194</v>
      </c>
      <c r="B63" s="282" t="s">
        <v>168</v>
      </c>
      <c r="C63" s="282">
        <f>C55+1</f>
        <v>446</v>
      </c>
      <c r="D63" s="282" t="s">
        <v>169</v>
      </c>
      <c r="E63" s="69" t="s">
        <v>170</v>
      </c>
      <c r="F63" s="70">
        <f>F55+7</f>
        <v>45606</v>
      </c>
      <c r="G63" s="71">
        <f>F63+1</f>
        <v>45607</v>
      </c>
      <c r="H63" s="72">
        <f>F63+4</f>
        <v>45610</v>
      </c>
      <c r="I63" s="1260" t="s">
        <v>400</v>
      </c>
      <c r="J63" s="1185" t="s">
        <v>401</v>
      </c>
      <c r="K63" s="1188">
        <v>446</v>
      </c>
      <c r="L63" s="1191" t="s">
        <v>169</v>
      </c>
      <c r="M63" s="1194">
        <f>SUM(M55+7)</f>
        <v>45616</v>
      </c>
      <c r="N63" s="1197">
        <f>SUM(M63+1)</f>
        <v>45617</v>
      </c>
      <c r="O63" s="1239">
        <f>SUM(O55+7)</f>
        <v>45625</v>
      </c>
      <c r="P63" s="1257" t="s">
        <v>434</v>
      </c>
      <c r="Q63" s="1245" t="s">
        <v>351</v>
      </c>
      <c r="R63" s="1248">
        <v>447</v>
      </c>
      <c r="S63" s="1251" t="s">
        <v>179</v>
      </c>
      <c r="T63" s="1235">
        <f>SUM(T55+7)</f>
        <v>45630</v>
      </c>
      <c r="U63" s="1235">
        <f>SUM(T63+2)</f>
        <v>45632</v>
      </c>
      <c r="V63" s="1254">
        <v>45537</v>
      </c>
      <c r="W63" s="881">
        <v>45541</v>
      </c>
      <c r="X63" s="1232">
        <f>SUM(U63+25)</f>
        <v>45657</v>
      </c>
      <c r="Y63" s="1235">
        <f>SUM(X63+2)</f>
        <v>45659</v>
      </c>
      <c r="Z63" s="1235">
        <f>SUM(Y63+4)</f>
        <v>45663</v>
      </c>
      <c r="AA63" s="1235">
        <f>SUM(Z63+5)</f>
        <v>45668</v>
      </c>
      <c r="AB63" s="1235">
        <f>SUM(AA63+3)</f>
        <v>45671</v>
      </c>
      <c r="AC63" s="1235">
        <f>SUM(AB63+2)</f>
        <v>45673</v>
      </c>
      <c r="AD63" s="1229"/>
      <c r="AE63" s="593"/>
      <c r="AF63" s="593"/>
      <c r="AG63" s="593"/>
    </row>
    <row r="64" spans="1:33" ht="15" customHeight="1">
      <c r="A64" s="448" t="s">
        <v>194</v>
      </c>
      <c r="B64" s="282" t="s">
        <v>168</v>
      </c>
      <c r="C64" s="282">
        <f>C56+1</f>
        <v>446</v>
      </c>
      <c r="D64" s="282" t="s">
        <v>169</v>
      </c>
      <c r="E64" s="77" t="s">
        <v>176</v>
      </c>
      <c r="F64" s="78">
        <f>F56+7</f>
        <v>45609</v>
      </c>
      <c r="G64" s="79">
        <f t="shared" ref="G64" si="14">F64+1</f>
        <v>45610</v>
      </c>
      <c r="H64" s="80">
        <f>F64+1</f>
        <v>45610</v>
      </c>
      <c r="I64" s="1261"/>
      <c r="J64" s="1186"/>
      <c r="K64" s="1189"/>
      <c r="L64" s="1192"/>
      <c r="M64" s="1195"/>
      <c r="N64" s="999"/>
      <c r="O64" s="1240"/>
      <c r="P64" s="1258"/>
      <c r="Q64" s="1246"/>
      <c r="R64" s="1249"/>
      <c r="S64" s="1252"/>
      <c r="T64" s="1236"/>
      <c r="U64" s="1236"/>
      <c r="V64" s="1255"/>
      <c r="W64" s="882"/>
      <c r="X64" s="1233"/>
      <c r="Y64" s="1236"/>
      <c r="Z64" s="1236"/>
      <c r="AA64" s="1236"/>
      <c r="AB64" s="1236"/>
      <c r="AC64" s="1236"/>
      <c r="AD64" s="1230"/>
      <c r="AE64" s="593"/>
      <c r="AF64" s="593"/>
      <c r="AG64" s="593"/>
    </row>
    <row r="65" spans="1:33" ht="15" customHeight="1">
      <c r="A65" s="449" t="s">
        <v>190</v>
      </c>
      <c r="B65" s="439" t="s">
        <v>178</v>
      </c>
      <c r="C65" s="439">
        <f>C57+1</f>
        <v>443</v>
      </c>
      <c r="D65" s="439" t="s">
        <v>179</v>
      </c>
      <c r="E65" s="88" t="s">
        <v>180</v>
      </c>
      <c r="F65" s="89">
        <f>F57+7</f>
        <v>45606</v>
      </c>
      <c r="G65" s="90">
        <f>F65+1</f>
        <v>45607</v>
      </c>
      <c r="H65" s="91">
        <f>F65+4</f>
        <v>45610</v>
      </c>
      <c r="I65" s="1261"/>
      <c r="J65" s="1186"/>
      <c r="K65" s="1189"/>
      <c r="L65" s="1192"/>
      <c r="M65" s="1195"/>
      <c r="N65" s="999"/>
      <c r="O65" s="1240"/>
      <c r="P65" s="1258"/>
      <c r="Q65" s="1246"/>
      <c r="R65" s="1249"/>
      <c r="S65" s="1252"/>
      <c r="T65" s="1236"/>
      <c r="U65" s="1236"/>
      <c r="V65" s="1255"/>
      <c r="W65" s="882"/>
      <c r="X65" s="1233"/>
      <c r="Y65" s="1236"/>
      <c r="Z65" s="1236"/>
      <c r="AA65" s="1236"/>
      <c r="AB65" s="1236"/>
      <c r="AC65" s="1236"/>
      <c r="AD65" s="1230"/>
      <c r="AE65" s="593"/>
      <c r="AF65" s="593"/>
      <c r="AG65" s="593"/>
    </row>
    <row r="66" spans="1:33" ht="15" customHeight="1">
      <c r="A66" s="494" t="s">
        <v>226</v>
      </c>
      <c r="B66" s="439" t="s">
        <v>182</v>
      </c>
      <c r="C66" s="439">
        <f>C58+1</f>
        <v>444</v>
      </c>
      <c r="D66" s="439" t="s">
        <v>179</v>
      </c>
      <c r="E66" s="88" t="s">
        <v>180</v>
      </c>
      <c r="F66" s="89">
        <f>F58+7</f>
        <v>45607</v>
      </c>
      <c r="G66" s="90">
        <f>F66+1</f>
        <v>45608</v>
      </c>
      <c r="H66" s="91">
        <f>F66+2</f>
        <v>45609</v>
      </c>
      <c r="I66" s="1261"/>
      <c r="J66" s="1186"/>
      <c r="K66" s="1189"/>
      <c r="L66" s="1192"/>
      <c r="M66" s="1195"/>
      <c r="N66" s="999"/>
      <c r="O66" s="1240"/>
      <c r="P66" s="1258"/>
      <c r="Q66" s="1246"/>
      <c r="R66" s="1249"/>
      <c r="S66" s="1252"/>
      <c r="T66" s="1236"/>
      <c r="U66" s="1236"/>
      <c r="V66" s="1255"/>
      <c r="W66" s="882"/>
      <c r="X66" s="1233"/>
      <c r="Y66" s="1236"/>
      <c r="Z66" s="1236"/>
      <c r="AA66" s="1236"/>
      <c r="AB66" s="1236"/>
      <c r="AC66" s="1236"/>
      <c r="AD66" s="1230"/>
      <c r="AE66" s="593"/>
      <c r="AF66" s="593"/>
      <c r="AG66" s="593"/>
    </row>
    <row r="67" spans="1:33" ht="15" customHeight="1">
      <c r="A67" s="449" t="s">
        <v>198</v>
      </c>
      <c r="B67" s="439" t="s">
        <v>184</v>
      </c>
      <c r="C67" s="439">
        <f>C59+1</f>
        <v>446</v>
      </c>
      <c r="D67" s="439" t="s">
        <v>169</v>
      </c>
      <c r="E67" s="88" t="s">
        <v>180</v>
      </c>
      <c r="F67" s="89">
        <f>F59+3</f>
        <v>45607</v>
      </c>
      <c r="G67" s="90">
        <f>F67+1</f>
        <v>45608</v>
      </c>
      <c r="H67" s="89">
        <f>F67+2</f>
        <v>45609</v>
      </c>
      <c r="I67" s="1261"/>
      <c r="J67" s="1186"/>
      <c r="K67" s="1189"/>
      <c r="L67" s="1192"/>
      <c r="M67" s="1195"/>
      <c r="N67" s="999"/>
      <c r="O67" s="1240"/>
      <c r="P67" s="1258"/>
      <c r="Q67" s="1246"/>
      <c r="R67" s="1249"/>
      <c r="S67" s="1252"/>
      <c r="T67" s="1236"/>
      <c r="U67" s="1236"/>
      <c r="V67" s="1255"/>
      <c r="W67" s="882"/>
      <c r="X67" s="1233"/>
      <c r="Y67" s="1236"/>
      <c r="Z67" s="1236"/>
      <c r="AA67" s="1236"/>
      <c r="AB67" s="1236"/>
      <c r="AC67" s="1236"/>
      <c r="AD67" s="1230"/>
      <c r="AE67" s="593"/>
      <c r="AF67" s="593"/>
      <c r="AG67" s="593"/>
    </row>
    <row r="68" spans="1:33" ht="15" customHeight="1">
      <c r="A68" s="450" t="s">
        <v>193</v>
      </c>
      <c r="B68" s="440" t="s">
        <v>186</v>
      </c>
      <c r="C68" s="440">
        <f>C60+1</f>
        <v>446</v>
      </c>
      <c r="D68" s="440" t="s">
        <v>169</v>
      </c>
      <c r="E68" s="95" t="s">
        <v>187</v>
      </c>
      <c r="F68" s="96">
        <f>SUM(F60+7)</f>
        <v>45607</v>
      </c>
      <c r="G68" s="97">
        <f>F68</f>
        <v>45607</v>
      </c>
      <c r="H68" s="98">
        <f>F68+1</f>
        <v>45608</v>
      </c>
      <c r="I68" s="1261"/>
      <c r="J68" s="1186"/>
      <c r="K68" s="1189"/>
      <c r="L68" s="1192"/>
      <c r="M68" s="1195"/>
      <c r="N68" s="999"/>
      <c r="O68" s="1240"/>
      <c r="P68" s="1258"/>
      <c r="Q68" s="1246"/>
      <c r="R68" s="1249"/>
      <c r="S68" s="1252"/>
      <c r="T68" s="1236"/>
      <c r="U68" s="1236"/>
      <c r="V68" s="1255"/>
      <c r="W68" s="882"/>
      <c r="X68" s="1233"/>
      <c r="Y68" s="1236"/>
      <c r="Z68" s="1236"/>
      <c r="AA68" s="1236"/>
      <c r="AB68" s="1236"/>
      <c r="AC68" s="1236"/>
      <c r="AD68" s="1230"/>
      <c r="AE68" s="593"/>
      <c r="AF68" s="593"/>
      <c r="AG68" s="593"/>
    </row>
    <row r="69" spans="1:33" ht="13.5" customHeight="1">
      <c r="A69" s="451" t="s">
        <v>217</v>
      </c>
      <c r="B69" s="440" t="s">
        <v>184</v>
      </c>
      <c r="C69" s="440">
        <f>C61+1</f>
        <v>445</v>
      </c>
      <c r="D69" s="440" t="s">
        <v>201</v>
      </c>
      <c r="E69" s="101" t="s">
        <v>187</v>
      </c>
      <c r="F69" s="102">
        <f>SUM(F61+7)</f>
        <v>45606</v>
      </c>
      <c r="G69" s="103">
        <f t="shared" ref="G69" si="15">F69+1</f>
        <v>45607</v>
      </c>
      <c r="H69" s="281">
        <f>F69+1</f>
        <v>45607</v>
      </c>
      <c r="I69" s="1262"/>
      <c r="J69" s="1187"/>
      <c r="K69" s="1190"/>
      <c r="L69" s="1193"/>
      <c r="M69" s="1196"/>
      <c r="N69" s="1238"/>
      <c r="O69" s="1241"/>
      <c r="P69" s="1259"/>
      <c r="Q69" s="1247"/>
      <c r="R69" s="1250"/>
      <c r="S69" s="1253"/>
      <c r="T69" s="1237"/>
      <c r="U69" s="1237"/>
      <c r="V69" s="1256"/>
      <c r="W69" s="883"/>
      <c r="X69" s="1234"/>
      <c r="Y69" s="1237"/>
      <c r="Z69" s="1237"/>
      <c r="AA69" s="1237"/>
      <c r="AB69" s="1237"/>
      <c r="AC69" s="1237"/>
      <c r="AD69" s="1231"/>
      <c r="AE69" s="593"/>
      <c r="AF69" s="593"/>
      <c r="AG69" s="593"/>
    </row>
    <row r="70" spans="1:33" ht="18.75" customHeight="1">
      <c r="A70" s="450"/>
      <c r="B70" s="94"/>
      <c r="C70" s="94"/>
      <c r="D70" s="94"/>
      <c r="E70" s="94"/>
      <c r="F70" s="96"/>
      <c r="G70" s="96"/>
      <c r="H70" s="96"/>
      <c r="I70" s="310"/>
      <c r="J70" s="310"/>
      <c r="K70" s="310"/>
      <c r="L70" s="310"/>
      <c r="M70" s="242"/>
      <c r="N70" s="670"/>
      <c r="O70" s="745"/>
      <c r="P70" s="650"/>
      <c r="Q70" s="650"/>
      <c r="R70" s="650"/>
      <c r="S70" s="650"/>
      <c r="T70" s="859"/>
      <c r="U70" s="859"/>
      <c r="V70" s="671"/>
      <c r="W70" s="632"/>
      <c r="X70" s="860"/>
      <c r="Y70" s="859"/>
      <c r="Z70" s="859"/>
      <c r="AA70" s="859"/>
      <c r="AB70" s="859"/>
      <c r="AC70" s="859"/>
      <c r="AD70" s="655"/>
      <c r="AE70" s="593"/>
      <c r="AF70" s="593"/>
      <c r="AG70" s="593"/>
    </row>
    <row r="71" spans="1:33" ht="13.5" customHeight="1">
      <c r="A71" s="447" t="s">
        <v>202</v>
      </c>
      <c r="B71" s="282" t="s">
        <v>168</v>
      </c>
      <c r="C71" s="282">
        <f>C63+1</f>
        <v>447</v>
      </c>
      <c r="D71" s="282" t="s">
        <v>169</v>
      </c>
      <c r="E71" s="69" t="s">
        <v>170</v>
      </c>
      <c r="F71" s="70">
        <f>F63+7</f>
        <v>45613</v>
      </c>
      <c r="G71" s="71">
        <f>F71+1</f>
        <v>45614</v>
      </c>
      <c r="H71" s="72">
        <f>F71+4</f>
        <v>45617</v>
      </c>
      <c r="I71" s="1182" t="s">
        <v>404</v>
      </c>
      <c r="J71" s="1185" t="s">
        <v>401</v>
      </c>
      <c r="K71" s="1188">
        <v>447</v>
      </c>
      <c r="L71" s="1191" t="s">
        <v>169</v>
      </c>
      <c r="M71" s="1194">
        <f>SUM(M63+7)</f>
        <v>45623</v>
      </c>
      <c r="N71" s="1197">
        <f>SUM(M71+1)</f>
        <v>45624</v>
      </c>
      <c r="O71" s="1239">
        <f>SUM(O63+7)</f>
        <v>45632</v>
      </c>
      <c r="P71" s="1257" t="s">
        <v>435</v>
      </c>
      <c r="Q71" s="1245" t="s">
        <v>351</v>
      </c>
      <c r="R71" s="1248">
        <v>448</v>
      </c>
      <c r="S71" s="1251" t="s">
        <v>179</v>
      </c>
      <c r="T71" s="1235">
        <f>SUM(T63+7)</f>
        <v>45637</v>
      </c>
      <c r="U71" s="1235">
        <f>SUM(T71+2)</f>
        <v>45639</v>
      </c>
      <c r="V71" s="1254">
        <v>45537</v>
      </c>
      <c r="W71" s="881">
        <v>45541</v>
      </c>
      <c r="X71" s="1232">
        <f>SUM(U71+25)</f>
        <v>45664</v>
      </c>
      <c r="Y71" s="1235">
        <f>SUM(X71+2)</f>
        <v>45666</v>
      </c>
      <c r="Z71" s="1235">
        <f>SUM(Y71+4)</f>
        <v>45670</v>
      </c>
      <c r="AA71" s="1235">
        <f>SUM(Z71+5)</f>
        <v>45675</v>
      </c>
      <c r="AB71" s="1235">
        <f>SUM(AA71+3)</f>
        <v>45678</v>
      </c>
      <c r="AC71" s="1235">
        <f>SUM(AB71+2)</f>
        <v>45680</v>
      </c>
      <c r="AD71" s="1229"/>
      <c r="AE71" s="593"/>
      <c r="AF71" s="593"/>
      <c r="AG71" s="593"/>
    </row>
    <row r="72" spans="1:33" ht="13.5" customHeight="1">
      <c r="A72" s="448" t="s">
        <v>202</v>
      </c>
      <c r="B72" s="282" t="s">
        <v>168</v>
      </c>
      <c r="C72" s="282">
        <f>C64+1</f>
        <v>447</v>
      </c>
      <c r="D72" s="282" t="s">
        <v>169</v>
      </c>
      <c r="E72" s="77" t="s">
        <v>176</v>
      </c>
      <c r="F72" s="78">
        <f>F64+7</f>
        <v>45616</v>
      </c>
      <c r="G72" s="79">
        <f t="shared" ref="G72" si="16">F72+1</f>
        <v>45617</v>
      </c>
      <c r="H72" s="80">
        <f>F72+1</f>
        <v>45617</v>
      </c>
      <c r="I72" s="1183"/>
      <c r="J72" s="1186"/>
      <c r="K72" s="1189"/>
      <c r="L72" s="1192"/>
      <c r="M72" s="1195"/>
      <c r="N72" s="999"/>
      <c r="O72" s="1240"/>
      <c r="P72" s="1258"/>
      <c r="Q72" s="1246"/>
      <c r="R72" s="1249"/>
      <c r="S72" s="1252"/>
      <c r="T72" s="1236"/>
      <c r="U72" s="1236"/>
      <c r="V72" s="1255"/>
      <c r="W72" s="882"/>
      <c r="X72" s="1233"/>
      <c r="Y72" s="1236"/>
      <c r="Z72" s="1236"/>
      <c r="AA72" s="1236"/>
      <c r="AB72" s="1236"/>
      <c r="AC72" s="1236"/>
      <c r="AD72" s="1230"/>
      <c r="AE72" s="593"/>
      <c r="AF72" s="593"/>
      <c r="AG72" s="593"/>
    </row>
    <row r="73" spans="1:33" ht="13.5" customHeight="1">
      <c r="A73" s="449" t="s">
        <v>228</v>
      </c>
      <c r="B73" s="439" t="s">
        <v>178</v>
      </c>
      <c r="C73" s="439">
        <f>C65+1</f>
        <v>444</v>
      </c>
      <c r="D73" s="439" t="s">
        <v>179</v>
      </c>
      <c r="E73" s="88" t="s">
        <v>180</v>
      </c>
      <c r="F73" s="89">
        <f>F65+7</f>
        <v>45613</v>
      </c>
      <c r="G73" s="90">
        <f>F73+1</f>
        <v>45614</v>
      </c>
      <c r="H73" s="91">
        <f>F73+4</f>
        <v>45617</v>
      </c>
      <c r="I73" s="1183"/>
      <c r="J73" s="1186"/>
      <c r="K73" s="1189"/>
      <c r="L73" s="1192"/>
      <c r="M73" s="1195"/>
      <c r="N73" s="999"/>
      <c r="O73" s="1240"/>
      <c r="P73" s="1258"/>
      <c r="Q73" s="1246"/>
      <c r="R73" s="1249"/>
      <c r="S73" s="1252"/>
      <c r="T73" s="1236"/>
      <c r="U73" s="1236"/>
      <c r="V73" s="1255"/>
      <c r="W73" s="882"/>
      <c r="X73" s="1233"/>
      <c r="Y73" s="1236"/>
      <c r="Z73" s="1236"/>
      <c r="AA73" s="1236"/>
      <c r="AB73" s="1236"/>
      <c r="AC73" s="1236"/>
      <c r="AD73" s="1230"/>
      <c r="AE73" s="593"/>
      <c r="AF73" s="593"/>
      <c r="AG73" s="593"/>
    </row>
    <row r="74" spans="1:33" ht="13.5" customHeight="1">
      <c r="A74" s="494" t="s">
        <v>229</v>
      </c>
      <c r="B74" s="439" t="s">
        <v>182</v>
      </c>
      <c r="C74" s="439">
        <f>C66+1</f>
        <v>445</v>
      </c>
      <c r="D74" s="439" t="s">
        <v>179</v>
      </c>
      <c r="E74" s="88" t="s">
        <v>180</v>
      </c>
      <c r="F74" s="89">
        <f>F66+7</f>
        <v>45614</v>
      </c>
      <c r="G74" s="90">
        <f>F74+1</f>
        <v>45615</v>
      </c>
      <c r="H74" s="91">
        <f>F74+2</f>
        <v>45616</v>
      </c>
      <c r="I74" s="1183"/>
      <c r="J74" s="1186"/>
      <c r="K74" s="1189"/>
      <c r="L74" s="1192"/>
      <c r="M74" s="1195"/>
      <c r="N74" s="999"/>
      <c r="O74" s="1240"/>
      <c r="P74" s="1258"/>
      <c r="Q74" s="1246"/>
      <c r="R74" s="1249"/>
      <c r="S74" s="1252"/>
      <c r="T74" s="1236"/>
      <c r="U74" s="1236"/>
      <c r="V74" s="1255"/>
      <c r="W74" s="882"/>
      <c r="X74" s="1233"/>
      <c r="Y74" s="1236"/>
      <c r="Z74" s="1236"/>
      <c r="AA74" s="1236"/>
      <c r="AB74" s="1236"/>
      <c r="AC74" s="1236"/>
      <c r="AD74" s="1230"/>
      <c r="AE74" s="593"/>
      <c r="AF74" s="593"/>
      <c r="AG74" s="593"/>
    </row>
    <row r="75" spans="1:33" ht="13.5" customHeight="1">
      <c r="A75" s="449" t="s">
        <v>213</v>
      </c>
      <c r="B75" s="439" t="s">
        <v>184</v>
      </c>
      <c r="C75" s="439">
        <f>C67+1</f>
        <v>447</v>
      </c>
      <c r="D75" s="439" t="s">
        <v>169</v>
      </c>
      <c r="E75" s="88" t="s">
        <v>180</v>
      </c>
      <c r="F75" s="89">
        <f>F67+3</f>
        <v>45610</v>
      </c>
      <c r="G75" s="90">
        <f>F75+1</f>
        <v>45611</v>
      </c>
      <c r="H75" s="89">
        <f>F75+2</f>
        <v>45612</v>
      </c>
      <c r="I75" s="1183"/>
      <c r="J75" s="1186"/>
      <c r="K75" s="1189"/>
      <c r="L75" s="1192"/>
      <c r="M75" s="1195"/>
      <c r="N75" s="999"/>
      <c r="O75" s="1240"/>
      <c r="P75" s="1258"/>
      <c r="Q75" s="1246"/>
      <c r="R75" s="1249"/>
      <c r="S75" s="1252"/>
      <c r="T75" s="1236"/>
      <c r="U75" s="1236"/>
      <c r="V75" s="1255"/>
      <c r="W75" s="882"/>
      <c r="X75" s="1233"/>
      <c r="Y75" s="1236"/>
      <c r="Z75" s="1236"/>
      <c r="AA75" s="1236"/>
      <c r="AB75" s="1236"/>
      <c r="AC75" s="1236"/>
      <c r="AD75" s="1230"/>
      <c r="AE75" s="593"/>
      <c r="AF75" s="593"/>
      <c r="AG75" s="593"/>
    </row>
    <row r="76" spans="1:33" ht="13.5" customHeight="1">
      <c r="A76" s="450" t="s">
        <v>199</v>
      </c>
      <c r="B76" s="440" t="s">
        <v>186</v>
      </c>
      <c r="C76" s="440">
        <f>C68+1</f>
        <v>447</v>
      </c>
      <c r="D76" s="440" t="s">
        <v>169</v>
      </c>
      <c r="E76" s="95" t="s">
        <v>187</v>
      </c>
      <c r="F76" s="96">
        <f>SUM(F68+7)</f>
        <v>45614</v>
      </c>
      <c r="G76" s="97">
        <f>F76</f>
        <v>45614</v>
      </c>
      <c r="H76" s="98">
        <f>F76+1</f>
        <v>45615</v>
      </c>
      <c r="I76" s="1183"/>
      <c r="J76" s="1186"/>
      <c r="K76" s="1189"/>
      <c r="L76" s="1192"/>
      <c r="M76" s="1195"/>
      <c r="N76" s="999"/>
      <c r="O76" s="1240"/>
      <c r="P76" s="1258"/>
      <c r="Q76" s="1246"/>
      <c r="R76" s="1249"/>
      <c r="S76" s="1252"/>
      <c r="T76" s="1236"/>
      <c r="U76" s="1236"/>
      <c r="V76" s="1255"/>
      <c r="W76" s="882"/>
      <c r="X76" s="1233"/>
      <c r="Y76" s="1236"/>
      <c r="Z76" s="1236"/>
      <c r="AA76" s="1236"/>
      <c r="AB76" s="1236"/>
      <c r="AC76" s="1236"/>
      <c r="AD76" s="1230"/>
      <c r="AE76" s="593"/>
      <c r="AF76" s="593"/>
      <c r="AG76" s="593"/>
    </row>
    <row r="77" spans="1:33" ht="13.5" customHeight="1">
      <c r="A77" s="451" t="s">
        <v>230</v>
      </c>
      <c r="B77" s="440" t="s">
        <v>184</v>
      </c>
      <c r="C77" s="440">
        <f>C69+1</f>
        <v>446</v>
      </c>
      <c r="D77" s="440" t="s">
        <v>201</v>
      </c>
      <c r="E77" s="101" t="s">
        <v>187</v>
      </c>
      <c r="F77" s="102">
        <f>SUM(F69+7)</f>
        <v>45613</v>
      </c>
      <c r="G77" s="103">
        <f t="shared" ref="G77" si="17">F77+1</f>
        <v>45614</v>
      </c>
      <c r="H77" s="281">
        <f>F77+1</f>
        <v>45614</v>
      </c>
      <c r="I77" s="1184"/>
      <c r="J77" s="1187"/>
      <c r="K77" s="1190"/>
      <c r="L77" s="1193"/>
      <c r="M77" s="1196"/>
      <c r="N77" s="1238"/>
      <c r="O77" s="1241"/>
      <c r="P77" s="1259"/>
      <c r="Q77" s="1247"/>
      <c r="R77" s="1250"/>
      <c r="S77" s="1253"/>
      <c r="T77" s="1237"/>
      <c r="U77" s="1237"/>
      <c r="V77" s="1256"/>
      <c r="W77" s="883"/>
      <c r="X77" s="1234"/>
      <c r="Y77" s="1237"/>
      <c r="Z77" s="1237"/>
      <c r="AA77" s="1237"/>
      <c r="AB77" s="1237"/>
      <c r="AC77" s="1237"/>
      <c r="AD77" s="1231"/>
      <c r="AE77" s="593"/>
      <c r="AF77" s="593"/>
      <c r="AG77" s="593"/>
    </row>
    <row r="78" spans="1:33" ht="13.5" customHeight="1">
      <c r="A78" s="104"/>
      <c r="B78" s="94"/>
      <c r="C78" s="94"/>
      <c r="D78" s="94"/>
      <c r="E78" s="94"/>
      <c r="F78" s="96"/>
      <c r="G78" s="96"/>
      <c r="H78" s="96"/>
      <c r="I78" s="310"/>
      <c r="J78" s="310"/>
      <c r="K78" s="310"/>
      <c r="L78" s="310"/>
      <c r="M78" s="242"/>
      <c r="N78" s="670"/>
      <c r="O78" s="745"/>
      <c r="P78" s="650"/>
      <c r="Q78" s="650"/>
      <c r="R78" s="650"/>
      <c r="S78" s="650"/>
      <c r="T78" s="859"/>
      <c r="U78" s="859"/>
      <c r="V78" s="671"/>
      <c r="W78" s="632"/>
      <c r="X78" s="860"/>
      <c r="Y78" s="859"/>
      <c r="Z78" s="859"/>
      <c r="AA78" s="859"/>
      <c r="AB78" s="859"/>
      <c r="AC78" s="859"/>
      <c r="AD78" s="655"/>
      <c r="AE78" s="593"/>
      <c r="AF78" s="593"/>
      <c r="AG78" s="593"/>
    </row>
    <row r="79" spans="1:33" ht="13.5" customHeight="1">
      <c r="A79" s="447" t="s">
        <v>207</v>
      </c>
      <c r="B79" s="282" t="s">
        <v>168</v>
      </c>
      <c r="C79" s="282">
        <f>C71+1</f>
        <v>448</v>
      </c>
      <c r="D79" s="282" t="s">
        <v>169</v>
      </c>
      <c r="E79" s="69" t="s">
        <v>170</v>
      </c>
      <c r="F79" s="70">
        <f>F71+7</f>
        <v>45620</v>
      </c>
      <c r="G79" s="71">
        <f>F79+1</f>
        <v>45621</v>
      </c>
      <c r="H79" s="72">
        <f>F79+4</f>
        <v>45624</v>
      </c>
      <c r="I79" s="1182" t="s">
        <v>408</v>
      </c>
      <c r="J79" s="1185" t="s">
        <v>401</v>
      </c>
      <c r="K79" s="1188">
        <v>448</v>
      </c>
      <c r="L79" s="1191" t="s">
        <v>169</v>
      </c>
      <c r="M79" s="1194">
        <f>SUM(M71+7)</f>
        <v>45630</v>
      </c>
      <c r="N79" s="1197">
        <f>SUM(M79+1)</f>
        <v>45631</v>
      </c>
      <c r="O79" s="1239">
        <f>SUM(O71+7)</f>
        <v>45639</v>
      </c>
      <c r="P79" s="1242" t="s">
        <v>436</v>
      </c>
      <c r="Q79" s="1245" t="s">
        <v>351</v>
      </c>
      <c r="R79" s="1248">
        <v>449</v>
      </c>
      <c r="S79" s="1251" t="s">
        <v>179</v>
      </c>
      <c r="T79" s="1235">
        <f>SUM(T71+7)</f>
        <v>45644</v>
      </c>
      <c r="U79" s="1235">
        <f>SUM(T79+2)</f>
        <v>45646</v>
      </c>
      <c r="V79" s="1254">
        <v>45537</v>
      </c>
      <c r="W79" s="881">
        <v>45541</v>
      </c>
      <c r="X79" s="1232">
        <f>SUM(U79+25)</f>
        <v>45671</v>
      </c>
      <c r="Y79" s="1235">
        <f>SUM(X79+2)</f>
        <v>45673</v>
      </c>
      <c r="Z79" s="1235">
        <f>SUM(Y79+4)</f>
        <v>45677</v>
      </c>
      <c r="AA79" s="1235">
        <f>SUM(Z79+5)</f>
        <v>45682</v>
      </c>
      <c r="AB79" s="1235">
        <f>SUM(AA79+3)</f>
        <v>45685</v>
      </c>
      <c r="AC79" s="1235">
        <f>SUM(AB79+2)</f>
        <v>45687</v>
      </c>
      <c r="AD79" s="1229"/>
      <c r="AE79" s="593"/>
      <c r="AF79" s="593"/>
      <c r="AG79" s="593"/>
    </row>
    <row r="80" spans="1:33" ht="13.5" customHeight="1">
      <c r="A80" s="448" t="s">
        <v>207</v>
      </c>
      <c r="B80" s="282" t="s">
        <v>168</v>
      </c>
      <c r="C80" s="282">
        <f>C72+1</f>
        <v>448</v>
      </c>
      <c r="D80" s="282" t="s">
        <v>169</v>
      </c>
      <c r="E80" s="77" t="s">
        <v>176</v>
      </c>
      <c r="F80" s="78">
        <f>F72+7</f>
        <v>45623</v>
      </c>
      <c r="G80" s="79">
        <f t="shared" ref="G80" si="18">F80+1</f>
        <v>45624</v>
      </c>
      <c r="H80" s="80">
        <f>F80+1</f>
        <v>45624</v>
      </c>
      <c r="I80" s="1183"/>
      <c r="J80" s="1186"/>
      <c r="K80" s="1189"/>
      <c r="L80" s="1192"/>
      <c r="M80" s="1195"/>
      <c r="N80" s="999"/>
      <c r="O80" s="1240"/>
      <c r="P80" s="1243"/>
      <c r="Q80" s="1246"/>
      <c r="R80" s="1249"/>
      <c r="S80" s="1252"/>
      <c r="T80" s="1236"/>
      <c r="U80" s="1236"/>
      <c r="V80" s="1255"/>
      <c r="W80" s="882"/>
      <c r="X80" s="1233"/>
      <c r="Y80" s="1236"/>
      <c r="Z80" s="1236"/>
      <c r="AA80" s="1236"/>
      <c r="AB80" s="1236"/>
      <c r="AC80" s="1236"/>
      <c r="AD80" s="1230"/>
      <c r="AE80" s="593"/>
      <c r="AF80" s="593"/>
      <c r="AG80" s="593"/>
    </row>
    <row r="81" spans="1:33" ht="13.5" customHeight="1">
      <c r="A81" s="449" t="s">
        <v>177</v>
      </c>
      <c r="B81" s="439" t="s">
        <v>178</v>
      </c>
      <c r="C81" s="439">
        <f>C73+1</f>
        <v>445</v>
      </c>
      <c r="D81" s="439" t="s">
        <v>179</v>
      </c>
      <c r="E81" s="88" t="s">
        <v>180</v>
      </c>
      <c r="F81" s="89">
        <f>F73+7</f>
        <v>45620</v>
      </c>
      <c r="G81" s="90">
        <f>F81+1</f>
        <v>45621</v>
      </c>
      <c r="H81" s="91">
        <f>F81+4</f>
        <v>45624</v>
      </c>
      <c r="I81" s="1183"/>
      <c r="J81" s="1186"/>
      <c r="K81" s="1189"/>
      <c r="L81" s="1192"/>
      <c r="M81" s="1195"/>
      <c r="N81" s="999"/>
      <c r="O81" s="1240"/>
      <c r="P81" s="1243"/>
      <c r="Q81" s="1246"/>
      <c r="R81" s="1249"/>
      <c r="S81" s="1252"/>
      <c r="T81" s="1236"/>
      <c r="U81" s="1236"/>
      <c r="V81" s="1255"/>
      <c r="W81" s="882"/>
      <c r="X81" s="1233"/>
      <c r="Y81" s="1236"/>
      <c r="Z81" s="1236"/>
      <c r="AA81" s="1236"/>
      <c r="AB81" s="1236"/>
      <c r="AC81" s="1236"/>
      <c r="AD81" s="1230"/>
      <c r="AE81" s="593"/>
      <c r="AF81" s="593"/>
      <c r="AG81" s="593"/>
    </row>
    <row r="82" spans="1:33" ht="13.5" customHeight="1">
      <c r="A82" s="494" t="s">
        <v>232</v>
      </c>
      <c r="B82" s="439" t="s">
        <v>182</v>
      </c>
      <c r="C82" s="439">
        <f>C74+1</f>
        <v>446</v>
      </c>
      <c r="D82" s="439" t="s">
        <v>179</v>
      </c>
      <c r="E82" s="88" t="s">
        <v>180</v>
      </c>
      <c r="F82" s="89">
        <f>F74+7</f>
        <v>45621</v>
      </c>
      <c r="G82" s="90">
        <f>F82+1</f>
        <v>45622</v>
      </c>
      <c r="H82" s="91">
        <f>F82+2</f>
        <v>45623</v>
      </c>
      <c r="I82" s="1183"/>
      <c r="J82" s="1186"/>
      <c r="K82" s="1189"/>
      <c r="L82" s="1192"/>
      <c r="M82" s="1195"/>
      <c r="N82" s="999"/>
      <c r="O82" s="1240"/>
      <c r="P82" s="1243"/>
      <c r="Q82" s="1246"/>
      <c r="R82" s="1249"/>
      <c r="S82" s="1252"/>
      <c r="T82" s="1236"/>
      <c r="U82" s="1236"/>
      <c r="V82" s="1255"/>
      <c r="W82" s="882"/>
      <c r="X82" s="1233"/>
      <c r="Y82" s="1236"/>
      <c r="Z82" s="1236"/>
      <c r="AA82" s="1236"/>
      <c r="AB82" s="1236"/>
      <c r="AC82" s="1236"/>
      <c r="AD82" s="1230"/>
      <c r="AE82" s="593"/>
      <c r="AF82" s="593"/>
      <c r="AG82" s="593"/>
    </row>
    <row r="83" spans="1:33" ht="13.5" customHeight="1">
      <c r="A83" s="449" t="s">
        <v>219</v>
      </c>
      <c r="B83" s="439" t="s">
        <v>184</v>
      </c>
      <c r="C83" s="439">
        <f>C75+1</f>
        <v>448</v>
      </c>
      <c r="D83" s="439" t="s">
        <v>169</v>
      </c>
      <c r="E83" s="88" t="s">
        <v>180</v>
      </c>
      <c r="F83" s="89">
        <f>F75+3</f>
        <v>45613</v>
      </c>
      <c r="G83" s="90">
        <f>F83+1</f>
        <v>45614</v>
      </c>
      <c r="H83" s="89">
        <f>F83+2</f>
        <v>45615</v>
      </c>
      <c r="I83" s="1183"/>
      <c r="J83" s="1186"/>
      <c r="K83" s="1189"/>
      <c r="L83" s="1192"/>
      <c r="M83" s="1195"/>
      <c r="N83" s="999"/>
      <c r="O83" s="1240"/>
      <c r="P83" s="1243"/>
      <c r="Q83" s="1246"/>
      <c r="R83" s="1249"/>
      <c r="S83" s="1252"/>
      <c r="T83" s="1236"/>
      <c r="U83" s="1236"/>
      <c r="V83" s="1255"/>
      <c r="W83" s="882"/>
      <c r="X83" s="1233"/>
      <c r="Y83" s="1236"/>
      <c r="Z83" s="1236"/>
      <c r="AA83" s="1236"/>
      <c r="AB83" s="1236"/>
      <c r="AC83" s="1236"/>
      <c r="AD83" s="1230"/>
      <c r="AE83" s="593"/>
      <c r="AF83" s="593"/>
      <c r="AG83" s="593"/>
    </row>
    <row r="84" spans="1:33" ht="15" customHeight="1">
      <c r="A84" s="450" t="s">
        <v>233</v>
      </c>
      <c r="B84" s="440" t="s">
        <v>186</v>
      </c>
      <c r="C84" s="440">
        <f>C76+1</f>
        <v>448</v>
      </c>
      <c r="D84" s="440" t="s">
        <v>169</v>
      </c>
      <c r="E84" s="95" t="s">
        <v>187</v>
      </c>
      <c r="F84" s="96">
        <f>SUM(F76+7)</f>
        <v>45621</v>
      </c>
      <c r="G84" s="97">
        <f>F84</f>
        <v>45621</v>
      </c>
      <c r="H84" s="98">
        <f>F84+1</f>
        <v>45622</v>
      </c>
      <c r="I84" s="1183"/>
      <c r="J84" s="1186"/>
      <c r="K84" s="1189"/>
      <c r="L84" s="1192"/>
      <c r="M84" s="1195"/>
      <c r="N84" s="999"/>
      <c r="O84" s="1240"/>
      <c r="P84" s="1243"/>
      <c r="Q84" s="1246"/>
      <c r="R84" s="1249"/>
      <c r="S84" s="1252"/>
      <c r="T84" s="1236"/>
      <c r="U84" s="1236"/>
      <c r="V84" s="1255"/>
      <c r="W84" s="882"/>
      <c r="X84" s="1233"/>
      <c r="Y84" s="1236"/>
      <c r="Z84" s="1236"/>
      <c r="AA84" s="1236"/>
      <c r="AB84" s="1236"/>
      <c r="AC84" s="1236"/>
      <c r="AD84" s="1230"/>
      <c r="AE84" s="593"/>
      <c r="AF84" s="593"/>
      <c r="AG84" s="593"/>
    </row>
    <row r="85" spans="1:33">
      <c r="A85" s="451" t="s">
        <v>198</v>
      </c>
      <c r="B85" s="440" t="s">
        <v>184</v>
      </c>
      <c r="C85" s="440">
        <f>C77+1</f>
        <v>447</v>
      </c>
      <c r="D85" s="440" t="s">
        <v>201</v>
      </c>
      <c r="E85" s="101" t="s">
        <v>187</v>
      </c>
      <c r="F85" s="102">
        <f>SUM(F77+7)</f>
        <v>45620</v>
      </c>
      <c r="G85" s="103">
        <f t="shared" ref="G85" si="19">F85+1</f>
        <v>45621</v>
      </c>
      <c r="H85" s="281">
        <f>F85+1</f>
        <v>45621</v>
      </c>
      <c r="I85" s="1184"/>
      <c r="J85" s="1187"/>
      <c r="K85" s="1190"/>
      <c r="L85" s="1193"/>
      <c r="M85" s="1196"/>
      <c r="N85" s="1238"/>
      <c r="O85" s="1241"/>
      <c r="P85" s="1244"/>
      <c r="Q85" s="1247"/>
      <c r="R85" s="1250"/>
      <c r="S85" s="1253"/>
      <c r="T85" s="1237"/>
      <c r="U85" s="1237"/>
      <c r="V85" s="1256"/>
      <c r="W85" s="883"/>
      <c r="X85" s="1234"/>
      <c r="Y85" s="1237"/>
      <c r="Z85" s="1237"/>
      <c r="AA85" s="1237"/>
      <c r="AB85" s="1237"/>
      <c r="AC85" s="1237"/>
      <c r="AD85" s="1231"/>
      <c r="AE85" s="593"/>
      <c r="AF85" s="593"/>
      <c r="AG85" s="593"/>
    </row>
    <row r="86" spans="1:33">
      <c r="A86" s="512" t="s">
        <v>234</v>
      </c>
      <c r="B86" s="513"/>
      <c r="C86" s="513"/>
      <c r="D86" s="513" t="s">
        <v>149</v>
      </c>
      <c r="E86" s="514" t="s">
        <v>149</v>
      </c>
      <c r="F86" s="513" t="s">
        <v>149</v>
      </c>
      <c r="G86" s="513" t="s">
        <v>149</v>
      </c>
      <c r="H86" s="513" t="s">
        <v>149</v>
      </c>
      <c r="I86" s="513" t="s">
        <v>149</v>
      </c>
      <c r="J86" s="513" t="s">
        <v>149</v>
      </c>
      <c r="K86" s="513" t="s">
        <v>149</v>
      </c>
      <c r="L86" s="513" t="s">
        <v>149</v>
      </c>
      <c r="M86" s="513" t="s">
        <v>149</v>
      </c>
      <c r="N86" s="513" t="s">
        <v>149</v>
      </c>
      <c r="O86" s="513" t="s">
        <v>149</v>
      </c>
      <c r="P86" s="513" t="s">
        <v>149</v>
      </c>
      <c r="Q86" s="513" t="s">
        <v>149</v>
      </c>
      <c r="R86" s="513" t="s">
        <v>149</v>
      </c>
      <c r="S86" s="513" t="s">
        <v>149</v>
      </c>
      <c r="T86" s="513" t="s">
        <v>149</v>
      </c>
      <c r="U86" s="513"/>
      <c r="V86" s="513" t="s">
        <v>149</v>
      </c>
      <c r="W86" s="513" t="s">
        <v>149</v>
      </c>
      <c r="X86" s="513" t="s">
        <v>149</v>
      </c>
      <c r="Y86" s="513" t="s">
        <v>149</v>
      </c>
      <c r="Z86" s="513" t="s">
        <v>149</v>
      </c>
      <c r="AA86" s="513" t="s">
        <v>149</v>
      </c>
      <c r="AB86" s="513" t="s">
        <v>149</v>
      </c>
      <c r="AC86" s="513" t="s">
        <v>149</v>
      </c>
      <c r="AD86" s="515" t="s">
        <v>149</v>
      </c>
      <c r="AE86" s="515"/>
      <c r="AF86" s="515"/>
      <c r="AG86" s="515"/>
    </row>
    <row r="87" spans="1:33">
      <c r="A87" s="515" t="s">
        <v>149</v>
      </c>
      <c r="B87" s="515" t="s">
        <v>149</v>
      </c>
      <c r="C87" s="515" t="s">
        <v>149</v>
      </c>
      <c r="D87" s="515" t="s">
        <v>149</v>
      </c>
      <c r="E87" s="514" t="s">
        <v>149</v>
      </c>
      <c r="F87" s="515" t="s">
        <v>149</v>
      </c>
      <c r="G87" s="515" t="s">
        <v>149</v>
      </c>
      <c r="H87" s="515" t="s">
        <v>149</v>
      </c>
      <c r="I87" s="515" t="s">
        <v>149</v>
      </c>
      <c r="J87" s="515" t="s">
        <v>149</v>
      </c>
      <c r="K87" s="515" t="s">
        <v>149</v>
      </c>
      <c r="L87" s="515" t="s">
        <v>149</v>
      </c>
      <c r="M87" s="515" t="s">
        <v>149</v>
      </c>
      <c r="N87" s="515" t="s">
        <v>149</v>
      </c>
      <c r="O87" s="515" t="s">
        <v>149</v>
      </c>
      <c r="P87" s="515" t="s">
        <v>149</v>
      </c>
      <c r="Q87" s="515" t="s">
        <v>149</v>
      </c>
      <c r="R87" s="515" t="s">
        <v>149</v>
      </c>
      <c r="S87" s="515" t="s">
        <v>149</v>
      </c>
      <c r="T87" s="515" t="s">
        <v>149</v>
      </c>
      <c r="U87" s="515" t="s">
        <v>149</v>
      </c>
      <c r="V87" s="515" t="s">
        <v>149</v>
      </c>
      <c r="W87" s="515" t="s">
        <v>149</v>
      </c>
      <c r="X87" s="515" t="s">
        <v>149</v>
      </c>
      <c r="Y87" s="515" t="s">
        <v>149</v>
      </c>
      <c r="Z87" s="515" t="s">
        <v>149</v>
      </c>
      <c r="AA87" s="515" t="s">
        <v>149</v>
      </c>
      <c r="AB87" s="515" t="s">
        <v>149</v>
      </c>
      <c r="AC87" s="515" t="s">
        <v>149</v>
      </c>
      <c r="AD87" s="515" t="s">
        <v>149</v>
      </c>
      <c r="AE87" s="515"/>
      <c r="AF87" s="515"/>
      <c r="AG87" s="515"/>
    </row>
    <row r="88" spans="1:33">
      <c r="A88" s="988" t="s">
        <v>235</v>
      </c>
      <c r="B88" s="989"/>
      <c r="C88" s="989"/>
      <c r="D88" s="989"/>
      <c r="E88" s="989"/>
      <c r="F88" s="990"/>
      <c r="G88" s="2178" t="s">
        <v>236</v>
      </c>
      <c r="H88" s="2179"/>
      <c r="I88" s="2179"/>
      <c r="J88" s="2179"/>
      <c r="K88" s="2179"/>
      <c r="L88" s="2179"/>
      <c r="M88" s="2179"/>
      <c r="N88" s="2179"/>
      <c r="O88" s="2179"/>
      <c r="P88" s="2179"/>
      <c r="Q88" s="2179"/>
      <c r="R88" s="2179"/>
      <c r="S88" s="2179"/>
      <c r="T88" s="2179"/>
      <c r="U88" s="2179"/>
      <c r="V88" s="2179"/>
      <c r="W88" s="2179"/>
      <c r="X88" s="2179"/>
      <c r="Y88" s="2179"/>
      <c r="Z88" s="2179"/>
      <c r="AA88" s="2179"/>
      <c r="AB88" s="2179"/>
      <c r="AC88" s="2179"/>
      <c r="AD88" s="2180"/>
      <c r="AE88" s="593"/>
      <c r="AF88" s="593"/>
      <c r="AG88" s="593"/>
    </row>
    <row r="89" spans="1:33" ht="29.25" customHeight="1">
      <c r="A89" s="985" t="s">
        <v>375</v>
      </c>
      <c r="B89" s="986"/>
      <c r="C89" s="986"/>
      <c r="D89" s="986"/>
      <c r="E89" s="986"/>
      <c r="F89" s="987"/>
      <c r="G89" s="1285" t="s">
        <v>437</v>
      </c>
      <c r="H89" s="1286"/>
      <c r="I89" s="1286"/>
      <c r="J89" s="1286"/>
      <c r="K89" s="1286"/>
      <c r="L89" s="1286"/>
      <c r="M89" s="1286"/>
      <c r="N89" s="1286"/>
      <c r="O89" s="1286"/>
      <c r="P89" s="1286"/>
      <c r="Q89" s="1286"/>
      <c r="R89" s="1286"/>
      <c r="S89" s="1286"/>
      <c r="T89" s="1286"/>
      <c r="U89" s="1286"/>
      <c r="V89" s="1286"/>
      <c r="W89" s="1287"/>
      <c r="X89" s="644" t="s">
        <v>149</v>
      </c>
      <c r="Y89" s="644" t="s">
        <v>149</v>
      </c>
      <c r="Z89" s="644" t="s">
        <v>149</v>
      </c>
      <c r="AA89" s="644" t="s">
        <v>149</v>
      </c>
      <c r="AB89" s="644" t="s">
        <v>149</v>
      </c>
      <c r="AC89" s="644" t="s">
        <v>149</v>
      </c>
      <c r="AD89" s="645" t="s">
        <v>149</v>
      </c>
      <c r="AE89" s="656"/>
      <c r="AF89" s="656"/>
      <c r="AG89" s="656"/>
    </row>
    <row r="90" spans="1:33">
      <c r="A90" s="1279" t="s">
        <v>377</v>
      </c>
      <c r="B90" s="1280"/>
      <c r="C90" s="1280"/>
      <c r="D90" s="1280"/>
      <c r="E90" s="1280"/>
      <c r="F90" s="1281"/>
      <c r="G90" s="2178" t="s">
        <v>378</v>
      </c>
      <c r="H90" s="2179"/>
      <c r="I90" s="2179"/>
      <c r="J90" s="2179"/>
      <c r="K90" s="2179"/>
      <c r="L90" s="2179"/>
      <c r="M90" s="2179"/>
      <c r="N90" s="2179"/>
      <c r="O90" s="2179"/>
      <c r="P90" s="2179"/>
      <c r="Q90" s="2179"/>
      <c r="R90" s="2179"/>
      <c r="S90" s="2179"/>
      <c r="T90" s="2179"/>
      <c r="U90" s="2179"/>
      <c r="V90" s="2179"/>
      <c r="W90" s="2180"/>
      <c r="X90" s="646" t="s">
        <v>149</v>
      </c>
      <c r="Y90" s="646" t="s">
        <v>149</v>
      </c>
      <c r="Z90" s="646" t="s">
        <v>149</v>
      </c>
      <c r="AA90" s="646" t="s">
        <v>149</v>
      </c>
      <c r="AB90" s="646" t="s">
        <v>149</v>
      </c>
      <c r="AC90" s="646" t="s">
        <v>149</v>
      </c>
      <c r="AD90" s="647" t="s">
        <v>149</v>
      </c>
      <c r="AE90" s="593"/>
      <c r="AF90" s="593"/>
      <c r="AG90" s="593"/>
    </row>
    <row r="91" spans="1:33">
      <c r="A91" s="2193" t="s">
        <v>149</v>
      </c>
      <c r="B91" s="2194"/>
      <c r="C91" s="2194"/>
      <c r="D91" s="2194"/>
      <c r="E91" s="2194"/>
      <c r="F91" s="2195"/>
      <c r="G91" s="1282" t="s">
        <v>149</v>
      </c>
      <c r="H91" s="1283"/>
      <c r="I91" s="1283"/>
      <c r="J91" s="1283"/>
      <c r="K91" s="1283"/>
      <c r="L91" s="1283"/>
      <c r="M91" s="1283"/>
      <c r="N91" s="1283"/>
      <c r="O91" s="1283"/>
      <c r="P91" s="1283"/>
      <c r="Q91" s="1283"/>
      <c r="R91" s="1283"/>
      <c r="S91" s="1283"/>
      <c r="T91" s="1283"/>
      <c r="U91" s="1283"/>
      <c r="V91" s="1283"/>
      <c r="W91" s="1283"/>
      <c r="X91" s="1283"/>
      <c r="Y91" s="1283"/>
      <c r="Z91" s="1283"/>
      <c r="AA91" s="1283"/>
      <c r="AB91" s="1283"/>
      <c r="AC91" s="1283"/>
      <c r="AD91" s="1284"/>
      <c r="AE91" s="657"/>
      <c r="AF91" s="657"/>
      <c r="AG91" s="657"/>
    </row>
    <row r="92" spans="1:33">
      <c r="A92" s="2188" t="s">
        <v>149</v>
      </c>
      <c r="B92" s="2189"/>
      <c r="C92" s="2189"/>
      <c r="D92" s="2189"/>
      <c r="E92" s="2189"/>
      <c r="F92" s="2190"/>
      <c r="G92" s="918" t="s">
        <v>149</v>
      </c>
      <c r="H92" s="919"/>
      <c r="I92" s="919"/>
      <c r="J92" s="919"/>
      <c r="K92" s="919"/>
      <c r="L92" s="919"/>
      <c r="M92" s="919"/>
      <c r="N92" s="919"/>
      <c r="O92" s="919"/>
      <c r="P92" s="919"/>
      <c r="Q92" s="919"/>
      <c r="R92" s="919"/>
      <c r="S92" s="919"/>
      <c r="T92" s="919"/>
      <c r="U92" s="919"/>
      <c r="V92" s="919"/>
      <c r="W92" s="919"/>
      <c r="X92" s="919"/>
      <c r="Y92" s="919"/>
      <c r="Z92" s="919"/>
      <c r="AA92" s="919"/>
      <c r="AB92" s="919"/>
      <c r="AC92" s="919"/>
      <c r="AD92" s="920"/>
      <c r="AE92" s="656"/>
      <c r="AF92" s="656"/>
      <c r="AG92" s="656"/>
    </row>
    <row r="93" spans="1:33">
      <c r="A93" s="2191" t="s">
        <v>149</v>
      </c>
      <c r="B93" s="2189"/>
      <c r="C93" s="2189"/>
      <c r="D93" s="2189"/>
      <c r="E93" s="2189"/>
      <c r="F93" s="2190"/>
      <c r="G93" s="1021" t="s">
        <v>149</v>
      </c>
      <c r="H93" s="1022"/>
      <c r="I93" s="1022"/>
      <c r="J93" s="1022"/>
      <c r="K93" s="1022"/>
      <c r="L93" s="1022"/>
      <c r="M93" s="1022"/>
      <c r="N93" s="1022"/>
      <c r="O93" s="1022"/>
      <c r="P93" s="1022"/>
      <c r="Q93" s="1022"/>
      <c r="R93" s="1022"/>
      <c r="S93" s="1022"/>
      <c r="T93" s="1022"/>
      <c r="U93" s="1022"/>
      <c r="V93" s="1022"/>
      <c r="W93" s="1022"/>
      <c r="X93" s="1022"/>
      <c r="Y93" s="1022"/>
      <c r="Z93" s="1022"/>
      <c r="AA93" s="1022"/>
      <c r="AB93" s="1022"/>
      <c r="AC93" s="1022"/>
      <c r="AD93" s="1023"/>
      <c r="AE93" s="658"/>
      <c r="AF93" s="658"/>
      <c r="AG93" s="658"/>
    </row>
    <row r="94" spans="1:33">
      <c r="A94" s="515" t="s">
        <v>149</v>
      </c>
      <c r="B94" s="515" t="s">
        <v>149</v>
      </c>
      <c r="C94" s="515" t="s">
        <v>149</v>
      </c>
      <c r="D94" s="515" t="s">
        <v>149</v>
      </c>
      <c r="E94" s="515" t="s">
        <v>149</v>
      </c>
      <c r="F94" s="515" t="s">
        <v>149</v>
      </c>
      <c r="G94" s="515" t="s">
        <v>149</v>
      </c>
      <c r="H94" s="515" t="s">
        <v>149</v>
      </c>
      <c r="I94" s="515" t="s">
        <v>149</v>
      </c>
      <c r="J94" s="515" t="s">
        <v>149</v>
      </c>
      <c r="K94" s="515" t="s">
        <v>149</v>
      </c>
      <c r="L94" s="515" t="s">
        <v>149</v>
      </c>
      <c r="M94" s="515" t="s">
        <v>149</v>
      </c>
      <c r="N94" s="515" t="s">
        <v>149</v>
      </c>
      <c r="O94" s="515" t="s">
        <v>149</v>
      </c>
      <c r="P94" s="515" t="s">
        <v>149</v>
      </c>
      <c r="Q94" s="515" t="s">
        <v>149</v>
      </c>
      <c r="R94" s="515" t="s">
        <v>149</v>
      </c>
      <c r="S94" s="515" t="s">
        <v>149</v>
      </c>
      <c r="T94" s="515" t="s">
        <v>149</v>
      </c>
      <c r="U94" s="515" t="s">
        <v>149</v>
      </c>
      <c r="V94" s="515" t="s">
        <v>149</v>
      </c>
      <c r="W94" s="515" t="s">
        <v>149</v>
      </c>
      <c r="X94" s="515" t="s">
        <v>149</v>
      </c>
      <c r="Y94" s="515" t="s">
        <v>149</v>
      </c>
      <c r="Z94" s="515" t="s">
        <v>149</v>
      </c>
      <c r="AA94" s="515" t="s">
        <v>149</v>
      </c>
      <c r="AB94" s="515" t="s">
        <v>149</v>
      </c>
      <c r="AC94" s="515" t="s">
        <v>149</v>
      </c>
      <c r="AD94" s="515" t="s">
        <v>149</v>
      </c>
      <c r="AE94" s="515"/>
      <c r="AF94" s="515"/>
      <c r="AG94" s="515"/>
    </row>
    <row r="95" spans="1:33">
      <c r="A95" s="515" t="s">
        <v>149</v>
      </c>
      <c r="B95" s="515" t="s">
        <v>149</v>
      </c>
      <c r="C95" s="515" t="s">
        <v>149</v>
      </c>
      <c r="D95" s="515" t="s">
        <v>149</v>
      </c>
      <c r="E95" s="515" t="s">
        <v>149</v>
      </c>
      <c r="F95" s="515" t="s">
        <v>149</v>
      </c>
      <c r="G95" s="515" t="s">
        <v>149</v>
      </c>
      <c r="H95" s="515" t="s">
        <v>149</v>
      </c>
      <c r="I95" s="515" t="s">
        <v>149</v>
      </c>
      <c r="J95" s="515" t="s">
        <v>149</v>
      </c>
      <c r="K95" s="515" t="s">
        <v>149</v>
      </c>
      <c r="L95" s="515" t="s">
        <v>149</v>
      </c>
      <c r="M95" s="515" t="s">
        <v>149</v>
      </c>
      <c r="N95" s="515" t="s">
        <v>149</v>
      </c>
      <c r="O95" s="515" t="s">
        <v>149</v>
      </c>
      <c r="P95" s="515" t="s">
        <v>149</v>
      </c>
      <c r="Q95" s="515" t="s">
        <v>149</v>
      </c>
      <c r="R95" s="515" t="s">
        <v>149</v>
      </c>
      <c r="S95" s="515" t="s">
        <v>149</v>
      </c>
      <c r="T95" s="515" t="s">
        <v>149</v>
      </c>
      <c r="U95" s="515" t="s">
        <v>149</v>
      </c>
      <c r="V95" s="515" t="s">
        <v>149</v>
      </c>
      <c r="W95" s="515" t="s">
        <v>149</v>
      </c>
      <c r="X95" s="515" t="s">
        <v>149</v>
      </c>
      <c r="Y95" s="515" t="s">
        <v>149</v>
      </c>
      <c r="Z95" s="515" t="s">
        <v>149</v>
      </c>
      <c r="AA95" s="515" t="s">
        <v>149</v>
      </c>
      <c r="AB95" s="515" t="s">
        <v>149</v>
      </c>
      <c r="AC95" s="515" t="s">
        <v>149</v>
      </c>
      <c r="AD95" s="515" t="s">
        <v>149</v>
      </c>
      <c r="AE95" s="515"/>
      <c r="AF95" s="515"/>
      <c r="AG95" s="515"/>
    </row>
    <row r="96" spans="1:33" ht="15.75">
      <c r="A96" s="533" t="s">
        <v>242</v>
      </c>
      <c r="B96" s="514" t="s">
        <v>149</v>
      </c>
      <c r="C96" s="514" t="s">
        <v>149</v>
      </c>
      <c r="D96" s="514" t="s">
        <v>149</v>
      </c>
      <c r="E96" s="515" t="s">
        <v>149</v>
      </c>
      <c r="F96" s="514" t="s">
        <v>149</v>
      </c>
      <c r="G96" s="514" t="s">
        <v>149</v>
      </c>
      <c r="H96" s="514" t="s">
        <v>149</v>
      </c>
      <c r="I96" s="514" t="s">
        <v>149</v>
      </c>
      <c r="J96" s="514" t="s">
        <v>149</v>
      </c>
      <c r="K96" s="514" t="s">
        <v>149</v>
      </c>
      <c r="L96" s="514" t="s">
        <v>149</v>
      </c>
      <c r="M96" s="514" t="s">
        <v>149</v>
      </c>
      <c r="N96" s="514" t="s">
        <v>149</v>
      </c>
      <c r="O96" s="514" t="s">
        <v>149</v>
      </c>
      <c r="P96" s="514" t="s">
        <v>149</v>
      </c>
      <c r="Q96" s="514" t="s">
        <v>149</v>
      </c>
      <c r="R96" s="514" t="s">
        <v>149</v>
      </c>
      <c r="S96" s="514" t="s">
        <v>149</v>
      </c>
      <c r="T96" s="514" t="s">
        <v>149</v>
      </c>
      <c r="U96" s="514" t="s">
        <v>149</v>
      </c>
      <c r="V96" s="514" t="s">
        <v>149</v>
      </c>
      <c r="W96" s="514" t="s">
        <v>149</v>
      </c>
      <c r="X96" s="514" t="s">
        <v>149</v>
      </c>
      <c r="Y96" s="514" t="s">
        <v>149</v>
      </c>
      <c r="Z96" s="514" t="s">
        <v>149</v>
      </c>
      <c r="AA96" s="514" t="s">
        <v>149</v>
      </c>
      <c r="AB96" s="514" t="s">
        <v>149</v>
      </c>
      <c r="AC96" s="514" t="s">
        <v>149</v>
      </c>
      <c r="AD96" s="515" t="s">
        <v>149</v>
      </c>
      <c r="AE96" s="515"/>
      <c r="AF96" s="515"/>
      <c r="AG96" s="515"/>
    </row>
    <row r="97" spans="1:33" ht="15.75">
      <c r="A97" s="533" t="s">
        <v>243</v>
      </c>
      <c r="B97" s="514" t="s">
        <v>149</v>
      </c>
      <c r="C97" s="514" t="s">
        <v>149</v>
      </c>
      <c r="D97" s="514" t="s">
        <v>149</v>
      </c>
      <c r="E97" s="515" t="s">
        <v>149</v>
      </c>
      <c r="F97" s="533" t="s">
        <v>149</v>
      </c>
      <c r="G97" s="514" t="s">
        <v>149</v>
      </c>
      <c r="H97" s="533" t="s">
        <v>244</v>
      </c>
      <c r="I97" s="533"/>
      <c r="J97" s="514" t="s">
        <v>149</v>
      </c>
      <c r="K97" s="514" t="s">
        <v>149</v>
      </c>
      <c r="L97" s="514" t="s">
        <v>149</v>
      </c>
      <c r="M97" s="514" t="s">
        <v>149</v>
      </c>
      <c r="N97" s="514" t="s">
        <v>149</v>
      </c>
      <c r="O97" s="514" t="s">
        <v>149</v>
      </c>
      <c r="P97" s="514" t="s">
        <v>149</v>
      </c>
      <c r="Q97" s="514" t="s">
        <v>149</v>
      </c>
      <c r="R97" s="514" t="s">
        <v>149</v>
      </c>
      <c r="S97" s="514" t="s">
        <v>149</v>
      </c>
      <c r="T97" s="514" t="s">
        <v>149</v>
      </c>
      <c r="U97" s="514" t="s">
        <v>149</v>
      </c>
      <c r="V97" s="514" t="s">
        <v>149</v>
      </c>
      <c r="W97" s="514" t="s">
        <v>149</v>
      </c>
      <c r="X97" s="514" t="s">
        <v>149</v>
      </c>
      <c r="Y97" s="514" t="s">
        <v>149</v>
      </c>
      <c r="Z97" s="514" t="s">
        <v>149</v>
      </c>
      <c r="AA97" s="514" t="s">
        <v>149</v>
      </c>
      <c r="AB97" s="514" t="s">
        <v>149</v>
      </c>
      <c r="AC97" s="514" t="s">
        <v>149</v>
      </c>
      <c r="AD97" s="515" t="s">
        <v>149</v>
      </c>
      <c r="AE97" s="515"/>
      <c r="AF97" s="515"/>
      <c r="AG97" s="515"/>
    </row>
    <row r="98" spans="1:33" ht="15.75">
      <c r="A98" s="533" t="s">
        <v>245</v>
      </c>
      <c r="B98" s="514" t="s">
        <v>149</v>
      </c>
      <c r="C98" s="514" t="s">
        <v>149</v>
      </c>
      <c r="D98" s="514" t="s">
        <v>149</v>
      </c>
      <c r="E98" s="515" t="s">
        <v>149</v>
      </c>
      <c r="F98" s="533" t="s">
        <v>149</v>
      </c>
      <c r="G98" s="514" t="s">
        <v>149</v>
      </c>
      <c r="H98" s="533" t="s">
        <v>246</v>
      </c>
      <c r="I98" s="514" t="s">
        <v>149</v>
      </c>
      <c r="J98" s="514" t="s">
        <v>149</v>
      </c>
      <c r="K98" s="514" t="s">
        <v>149</v>
      </c>
      <c r="L98" s="514" t="s">
        <v>149</v>
      </c>
      <c r="M98" s="514" t="s">
        <v>149</v>
      </c>
      <c r="N98" s="514" t="s">
        <v>149</v>
      </c>
      <c r="O98" s="514" t="s">
        <v>149</v>
      </c>
      <c r="P98" s="514" t="s">
        <v>149</v>
      </c>
      <c r="Q98" s="514" t="s">
        <v>149</v>
      </c>
      <c r="R98" s="514" t="s">
        <v>149</v>
      </c>
      <c r="S98" s="514" t="s">
        <v>149</v>
      </c>
      <c r="T98" s="514" t="s">
        <v>149</v>
      </c>
      <c r="U98" s="514" t="s">
        <v>149</v>
      </c>
      <c r="V98" s="514" t="s">
        <v>149</v>
      </c>
      <c r="W98" s="514" t="s">
        <v>149</v>
      </c>
      <c r="X98" s="514" t="s">
        <v>149</v>
      </c>
      <c r="Y98" s="514" t="s">
        <v>149</v>
      </c>
      <c r="Z98" s="514" t="s">
        <v>149</v>
      </c>
      <c r="AA98" s="514" t="s">
        <v>149</v>
      </c>
      <c r="AB98" s="514" t="s">
        <v>149</v>
      </c>
      <c r="AC98" s="514" t="s">
        <v>149</v>
      </c>
      <c r="AD98" s="515" t="s">
        <v>149</v>
      </c>
      <c r="AE98" s="515"/>
      <c r="AF98" s="515"/>
      <c r="AG98" s="515"/>
    </row>
    <row r="99" spans="1:33">
      <c r="A99" s="515" t="s">
        <v>247</v>
      </c>
      <c r="B99" s="515" t="s">
        <v>149</v>
      </c>
      <c r="C99" s="515" t="s">
        <v>149</v>
      </c>
      <c r="D99" s="515" t="s">
        <v>149</v>
      </c>
      <c r="E99" s="515" t="s">
        <v>149</v>
      </c>
      <c r="F99" s="515" t="s">
        <v>149</v>
      </c>
      <c r="G99" s="515" t="s">
        <v>149</v>
      </c>
      <c r="H99" s="515" t="s">
        <v>248</v>
      </c>
      <c r="I99" s="515" t="s">
        <v>149</v>
      </c>
      <c r="J99" s="515" t="s">
        <v>149</v>
      </c>
      <c r="K99" s="515" t="s">
        <v>149</v>
      </c>
      <c r="L99" s="515" t="s">
        <v>149</v>
      </c>
      <c r="M99" s="515" t="s">
        <v>149</v>
      </c>
      <c r="N99" s="515" t="s">
        <v>149</v>
      </c>
      <c r="O99" s="515" t="s">
        <v>149</v>
      </c>
      <c r="P99" s="515" t="s">
        <v>149</v>
      </c>
      <c r="Q99" s="515" t="s">
        <v>149</v>
      </c>
      <c r="R99" s="515" t="s">
        <v>149</v>
      </c>
      <c r="S99" s="515" t="s">
        <v>149</v>
      </c>
      <c r="T99" s="515" t="s">
        <v>149</v>
      </c>
      <c r="U99" s="515" t="s">
        <v>149</v>
      </c>
      <c r="V99" s="515" t="s">
        <v>149</v>
      </c>
      <c r="W99" s="515" t="s">
        <v>149</v>
      </c>
      <c r="X99" s="515" t="s">
        <v>149</v>
      </c>
      <c r="Y99" s="515" t="s">
        <v>149</v>
      </c>
      <c r="Z99" s="515" t="s">
        <v>149</v>
      </c>
      <c r="AA99" s="515" t="s">
        <v>149</v>
      </c>
      <c r="AB99" s="515" t="s">
        <v>149</v>
      </c>
      <c r="AC99" s="515" t="s">
        <v>149</v>
      </c>
      <c r="AD99" s="515" t="s">
        <v>149</v>
      </c>
      <c r="AE99" s="515"/>
      <c r="AF99" s="515"/>
      <c r="AG99" s="515"/>
    </row>
    <row r="100" spans="1:33">
      <c r="A100" s="534" t="s">
        <v>249</v>
      </c>
      <c r="B100" s="515" t="s">
        <v>149</v>
      </c>
      <c r="C100" s="515" t="s">
        <v>149</v>
      </c>
      <c r="D100" s="515" t="s">
        <v>149</v>
      </c>
      <c r="E100" s="515" t="s">
        <v>149</v>
      </c>
      <c r="F100" s="515" t="s">
        <v>149</v>
      </c>
      <c r="G100" s="515" t="s">
        <v>149</v>
      </c>
      <c r="H100" s="534" t="s">
        <v>250</v>
      </c>
      <c r="I100" s="535"/>
      <c r="J100" s="515" t="s">
        <v>149</v>
      </c>
      <c r="K100" s="515" t="s">
        <v>149</v>
      </c>
      <c r="L100" s="515" t="s">
        <v>149</v>
      </c>
      <c r="M100" s="515" t="s">
        <v>149</v>
      </c>
      <c r="N100" s="515" t="s">
        <v>149</v>
      </c>
      <c r="O100" s="515" t="s">
        <v>149</v>
      </c>
      <c r="P100" s="515" t="s">
        <v>149</v>
      </c>
      <c r="Q100" s="515" t="s">
        <v>149</v>
      </c>
      <c r="R100" s="515" t="s">
        <v>149</v>
      </c>
      <c r="S100" s="515" t="s">
        <v>149</v>
      </c>
      <c r="T100" s="515" t="s">
        <v>149</v>
      </c>
      <c r="U100" s="515" t="s">
        <v>149</v>
      </c>
      <c r="V100" s="515" t="s">
        <v>149</v>
      </c>
      <c r="W100" s="515" t="s">
        <v>149</v>
      </c>
      <c r="X100" s="515" t="s">
        <v>149</v>
      </c>
      <c r="Y100" s="515" t="s">
        <v>149</v>
      </c>
      <c r="Z100" s="515" t="s">
        <v>149</v>
      </c>
      <c r="AA100" s="515" t="s">
        <v>149</v>
      </c>
      <c r="AB100" s="515" t="s">
        <v>149</v>
      </c>
      <c r="AC100" s="515" t="s">
        <v>149</v>
      </c>
      <c r="AD100" s="515" t="s">
        <v>149</v>
      </c>
      <c r="AE100" s="515"/>
      <c r="AF100" s="515"/>
      <c r="AG100" s="515"/>
    </row>
    <row r="101" spans="1:33">
      <c r="A101" s="515" t="s">
        <v>149</v>
      </c>
      <c r="B101" s="515" t="s">
        <v>149</v>
      </c>
      <c r="C101" s="515" t="s">
        <v>149</v>
      </c>
      <c r="D101" s="515" t="s">
        <v>149</v>
      </c>
      <c r="E101" s="515" t="s">
        <v>149</v>
      </c>
      <c r="F101" s="515" t="s">
        <v>149</v>
      </c>
      <c r="G101" s="515" t="s">
        <v>149</v>
      </c>
      <c r="H101" s="515" t="s">
        <v>149</v>
      </c>
      <c r="I101" s="515" t="s">
        <v>149</v>
      </c>
      <c r="J101" s="515" t="s">
        <v>149</v>
      </c>
      <c r="K101" s="515" t="s">
        <v>149</v>
      </c>
      <c r="L101" s="515" t="s">
        <v>149</v>
      </c>
      <c r="M101" s="515" t="s">
        <v>149</v>
      </c>
      <c r="N101" s="515" t="s">
        <v>149</v>
      </c>
      <c r="O101" s="515" t="s">
        <v>149</v>
      </c>
      <c r="P101" s="515" t="s">
        <v>149</v>
      </c>
      <c r="Q101" s="515" t="s">
        <v>149</v>
      </c>
      <c r="R101" s="515" t="s">
        <v>149</v>
      </c>
      <c r="S101" s="515" t="s">
        <v>149</v>
      </c>
      <c r="T101" s="515" t="s">
        <v>149</v>
      </c>
      <c r="U101" s="515" t="s">
        <v>149</v>
      </c>
      <c r="V101" s="515" t="s">
        <v>149</v>
      </c>
      <c r="W101" s="515" t="s">
        <v>149</v>
      </c>
      <c r="X101" s="515" t="s">
        <v>149</v>
      </c>
      <c r="Y101" s="515" t="s">
        <v>149</v>
      </c>
      <c r="Z101" s="515" t="s">
        <v>149</v>
      </c>
      <c r="AA101" s="515" t="s">
        <v>149</v>
      </c>
      <c r="AB101" s="515" t="s">
        <v>149</v>
      </c>
      <c r="AC101" s="515" t="s">
        <v>149</v>
      </c>
      <c r="AD101" s="515" t="s">
        <v>149</v>
      </c>
      <c r="AE101" s="515"/>
      <c r="AF101" s="515"/>
      <c r="AG101" s="515"/>
    </row>
    <row r="102" spans="1:33">
      <c r="A102" s="515" t="s">
        <v>251</v>
      </c>
      <c r="B102" s="515" t="s">
        <v>149</v>
      </c>
      <c r="C102" s="515" t="s">
        <v>149</v>
      </c>
      <c r="D102" s="515" t="s">
        <v>149</v>
      </c>
      <c r="E102" s="515" t="s">
        <v>149</v>
      </c>
      <c r="F102" s="515" t="s">
        <v>149</v>
      </c>
      <c r="G102" s="515" t="s">
        <v>149</v>
      </c>
      <c r="H102" s="515" t="s">
        <v>252</v>
      </c>
      <c r="I102" s="515"/>
      <c r="J102" s="515" t="s">
        <v>149</v>
      </c>
      <c r="K102" s="515" t="s">
        <v>149</v>
      </c>
      <c r="L102" s="515" t="s">
        <v>149</v>
      </c>
      <c r="M102" s="515" t="s">
        <v>149</v>
      </c>
      <c r="N102" s="515" t="s">
        <v>149</v>
      </c>
      <c r="O102" s="515" t="s">
        <v>149</v>
      </c>
      <c r="P102" s="515" t="s">
        <v>149</v>
      </c>
      <c r="Q102" s="515" t="s">
        <v>149</v>
      </c>
      <c r="R102" s="515" t="s">
        <v>149</v>
      </c>
      <c r="S102" s="515" t="s">
        <v>149</v>
      </c>
      <c r="T102" s="515" t="s">
        <v>149</v>
      </c>
      <c r="U102" s="515" t="s">
        <v>149</v>
      </c>
      <c r="V102" s="515" t="s">
        <v>149</v>
      </c>
      <c r="W102" s="515" t="s">
        <v>149</v>
      </c>
      <c r="X102" s="515" t="s">
        <v>149</v>
      </c>
      <c r="Y102" s="515" t="s">
        <v>149</v>
      </c>
      <c r="Z102" s="515" t="s">
        <v>149</v>
      </c>
      <c r="AA102" s="515" t="s">
        <v>149</v>
      </c>
      <c r="AB102" s="515" t="s">
        <v>149</v>
      </c>
      <c r="AC102" s="515" t="s">
        <v>149</v>
      </c>
      <c r="AD102" s="515" t="s">
        <v>149</v>
      </c>
      <c r="AE102" s="515"/>
      <c r="AF102" s="515"/>
      <c r="AG102" s="515"/>
    </row>
    <row r="103" spans="1:33">
      <c r="A103" s="534" t="s">
        <v>253</v>
      </c>
      <c r="B103" s="515" t="s">
        <v>149</v>
      </c>
      <c r="C103" s="515" t="s">
        <v>149</v>
      </c>
      <c r="D103" s="515" t="s">
        <v>149</v>
      </c>
      <c r="E103" s="515" t="s">
        <v>149</v>
      </c>
      <c r="F103" s="515" t="s">
        <v>149</v>
      </c>
      <c r="G103" s="515" t="s">
        <v>149</v>
      </c>
      <c r="H103" s="534" t="s">
        <v>254</v>
      </c>
      <c r="I103" s="535"/>
      <c r="J103" s="515" t="s">
        <v>149</v>
      </c>
      <c r="K103" s="515" t="s">
        <v>149</v>
      </c>
      <c r="L103" s="515" t="s">
        <v>149</v>
      </c>
      <c r="M103" s="515" t="s">
        <v>149</v>
      </c>
      <c r="N103" s="515" t="s">
        <v>149</v>
      </c>
      <c r="O103" s="515" t="s">
        <v>149</v>
      </c>
      <c r="P103" s="515" t="s">
        <v>149</v>
      </c>
      <c r="Q103" s="515" t="s">
        <v>149</v>
      </c>
      <c r="R103" s="515" t="s">
        <v>149</v>
      </c>
      <c r="S103" s="515" t="s">
        <v>149</v>
      </c>
      <c r="T103" s="515" t="s">
        <v>149</v>
      </c>
      <c r="U103" s="515" t="s">
        <v>149</v>
      </c>
      <c r="V103" s="515" t="s">
        <v>149</v>
      </c>
      <c r="W103" s="515" t="s">
        <v>149</v>
      </c>
      <c r="X103" s="515" t="s">
        <v>149</v>
      </c>
      <c r="Y103" s="515" t="s">
        <v>149</v>
      </c>
      <c r="Z103" s="515" t="s">
        <v>149</v>
      </c>
      <c r="AA103" s="515" t="s">
        <v>149</v>
      </c>
      <c r="AB103" s="515" t="s">
        <v>149</v>
      </c>
      <c r="AC103" s="515" t="s">
        <v>149</v>
      </c>
      <c r="AD103" s="515" t="s">
        <v>149</v>
      </c>
      <c r="AE103" s="515"/>
      <c r="AF103" s="515"/>
      <c r="AG103" s="515"/>
    </row>
    <row r="104" spans="1:33">
      <c r="A104" s="593"/>
      <c r="B104" s="593"/>
      <c r="C104" s="593"/>
      <c r="D104" s="593"/>
      <c r="E104" s="593"/>
      <c r="F104" s="593"/>
      <c r="G104" s="593"/>
      <c r="H104" s="593"/>
      <c r="I104" s="593"/>
      <c r="J104" s="593"/>
      <c r="K104" s="593"/>
      <c r="L104" s="593"/>
      <c r="M104" s="593"/>
      <c r="N104" s="593"/>
      <c r="O104" s="593"/>
      <c r="P104" s="593"/>
      <c r="Q104" s="593"/>
      <c r="R104" s="593"/>
      <c r="S104" s="593"/>
      <c r="T104" s="593"/>
      <c r="U104" s="593"/>
      <c r="V104" s="593"/>
      <c r="W104" s="593"/>
      <c r="X104" s="593"/>
      <c r="Y104" s="593"/>
      <c r="Z104" s="593"/>
      <c r="AA104" s="593"/>
      <c r="AB104" s="593"/>
      <c r="AC104" s="593"/>
      <c r="AD104" s="593"/>
      <c r="AE104" s="593"/>
      <c r="AF104" s="593"/>
      <c r="AG104" s="593"/>
    </row>
  </sheetData>
  <mergeCells count="245">
    <mergeCell ref="AC55:AC61"/>
    <mergeCell ref="AD55:AD61"/>
    <mergeCell ref="I63:I69"/>
    <mergeCell ref="J63:J69"/>
    <mergeCell ref="K63:K69"/>
    <mergeCell ref="L63:L69"/>
    <mergeCell ref="M63:M69"/>
    <mergeCell ref="N63:N69"/>
    <mergeCell ref="O63:O69"/>
    <mergeCell ref="P63:P69"/>
    <mergeCell ref="Q63:Q69"/>
    <mergeCell ref="R63:R69"/>
    <mergeCell ref="S63:S69"/>
    <mergeCell ref="T63:T69"/>
    <mergeCell ref="U63:U69"/>
    <mergeCell ref="V63:V69"/>
    <mergeCell ref="W63:W69"/>
    <mergeCell ref="X63:X69"/>
    <mergeCell ref="Y63:Y69"/>
    <mergeCell ref="Z63:Z69"/>
    <mergeCell ref="AA63:AA69"/>
    <mergeCell ref="AB63:AB69"/>
    <mergeCell ref="AC63:AC69"/>
    <mergeCell ref="AD63:AD69"/>
    <mergeCell ref="AA47:AA53"/>
    <mergeCell ref="AB47:AB53"/>
    <mergeCell ref="AC47:AC53"/>
    <mergeCell ref="AD47:AD53"/>
    <mergeCell ref="I55:I61"/>
    <mergeCell ref="J55:J61"/>
    <mergeCell ref="K55:K61"/>
    <mergeCell ref="L55:L61"/>
    <mergeCell ref="M55:M61"/>
    <mergeCell ref="N55:N61"/>
    <mergeCell ref="O55:O61"/>
    <mergeCell ref="P55:P61"/>
    <mergeCell ref="Q55:Q61"/>
    <mergeCell ref="R55:R61"/>
    <mergeCell ref="S55:S61"/>
    <mergeCell ref="T55:T61"/>
    <mergeCell ref="U55:U61"/>
    <mergeCell ref="V55:V61"/>
    <mergeCell ref="W55:W61"/>
    <mergeCell ref="X55:X61"/>
    <mergeCell ref="Y55:Y61"/>
    <mergeCell ref="Z55:Z61"/>
    <mergeCell ref="AA55:AA61"/>
    <mergeCell ref="AB55:AB61"/>
    <mergeCell ref="R47:R53"/>
    <mergeCell ref="S47:S53"/>
    <mergeCell ref="T47:T53"/>
    <mergeCell ref="U47:U53"/>
    <mergeCell ref="V47:V53"/>
    <mergeCell ref="W47:W53"/>
    <mergeCell ref="X47:X53"/>
    <mergeCell ref="Y47:Y53"/>
    <mergeCell ref="Z47:Z53"/>
    <mergeCell ref="I47:I53"/>
    <mergeCell ref="J47:J53"/>
    <mergeCell ref="K47:K53"/>
    <mergeCell ref="L47:L53"/>
    <mergeCell ref="M47:M53"/>
    <mergeCell ref="N47:N53"/>
    <mergeCell ref="O47:O53"/>
    <mergeCell ref="P47:P53"/>
    <mergeCell ref="Q47:Q53"/>
    <mergeCell ref="AA31:AA37"/>
    <mergeCell ref="AB31:AB37"/>
    <mergeCell ref="AC31:AC37"/>
    <mergeCell ref="AD31:AD37"/>
    <mergeCell ref="R31:R37"/>
    <mergeCell ref="S31:S37"/>
    <mergeCell ref="T31:T37"/>
    <mergeCell ref="U31:U37"/>
    <mergeCell ref="V31:V37"/>
    <mergeCell ref="W31:W37"/>
    <mergeCell ref="X31:X37"/>
    <mergeCell ref="Y31:Y37"/>
    <mergeCell ref="Z31:Z37"/>
    <mergeCell ref="U23:U29"/>
    <mergeCell ref="I31:I37"/>
    <mergeCell ref="J31:J37"/>
    <mergeCell ref="K31:K37"/>
    <mergeCell ref="L31:L37"/>
    <mergeCell ref="M31:M37"/>
    <mergeCell ref="N31:N37"/>
    <mergeCell ref="O31:O37"/>
    <mergeCell ref="P31:P37"/>
    <mergeCell ref="Q31:Q37"/>
    <mergeCell ref="V23:V29"/>
    <mergeCell ref="A93:F93"/>
    <mergeCell ref="G93:AD93"/>
    <mergeCell ref="A90:F90"/>
    <mergeCell ref="G90:W90"/>
    <mergeCell ref="A91:F91"/>
    <mergeCell ref="G91:AD91"/>
    <mergeCell ref="A92:F92"/>
    <mergeCell ref="G92:AD92"/>
    <mergeCell ref="AC23:AC29"/>
    <mergeCell ref="AD23:AD29"/>
    <mergeCell ref="A88:F88"/>
    <mergeCell ref="G88:AD88"/>
    <mergeCell ref="A89:F89"/>
    <mergeCell ref="G89:W89"/>
    <mergeCell ref="W23:W29"/>
    <mergeCell ref="X23:X29"/>
    <mergeCell ref="Y23:Y29"/>
    <mergeCell ref="Z23:Z29"/>
    <mergeCell ref="AA23:AA29"/>
    <mergeCell ref="AB23:AB29"/>
    <mergeCell ref="Q23:Q29"/>
    <mergeCell ref="R23:R29"/>
    <mergeCell ref="S23:S29"/>
    <mergeCell ref="I23:I29"/>
    <mergeCell ref="J23:J29"/>
    <mergeCell ref="K23:K29"/>
    <mergeCell ref="L23:L29"/>
    <mergeCell ref="M23:M29"/>
    <mergeCell ref="N23:N29"/>
    <mergeCell ref="O23:O29"/>
    <mergeCell ref="P23:P29"/>
    <mergeCell ref="T23:T29"/>
    <mergeCell ref="AC15:AC21"/>
    <mergeCell ref="W7:W13"/>
    <mergeCell ref="Q7:Q13"/>
    <mergeCell ref="R7:R13"/>
    <mergeCell ref="I7:I13"/>
    <mergeCell ref="J7:J13"/>
    <mergeCell ref="U7:U13"/>
    <mergeCell ref="V7:V13"/>
    <mergeCell ref="V15:V21"/>
    <mergeCell ref="Q15:Q21"/>
    <mergeCell ref="R15:R21"/>
    <mergeCell ref="S15:S21"/>
    <mergeCell ref="W15:W21"/>
    <mergeCell ref="S7:S13"/>
    <mergeCell ref="T7:T13"/>
    <mergeCell ref="K7:K13"/>
    <mergeCell ref="L7:L13"/>
    <mergeCell ref="M7:M13"/>
    <mergeCell ref="N7:N13"/>
    <mergeCell ref="O7:O13"/>
    <mergeCell ref="P7:P13"/>
    <mergeCell ref="U15:U21"/>
    <mergeCell ref="AD15:AD21"/>
    <mergeCell ref="X15:X21"/>
    <mergeCell ref="Y15:Y21"/>
    <mergeCell ref="Z15:Z21"/>
    <mergeCell ref="AA15:AA21"/>
    <mergeCell ref="AB15:AB21"/>
    <mergeCell ref="I15:I21"/>
    <mergeCell ref="J15:J21"/>
    <mergeCell ref="K15:K21"/>
    <mergeCell ref="L15:L21"/>
    <mergeCell ref="M15:M21"/>
    <mergeCell ref="N15:N21"/>
    <mergeCell ref="T15:T21"/>
    <mergeCell ref="O15:O21"/>
    <mergeCell ref="P15:P21"/>
    <mergeCell ref="AD7:AD13"/>
    <mergeCell ref="X7:X13"/>
    <mergeCell ref="Y7:Y13"/>
    <mergeCell ref="Z7:Z13"/>
    <mergeCell ref="AA7:AA13"/>
    <mergeCell ref="AB7:AB13"/>
    <mergeCell ref="AC7:AC13"/>
    <mergeCell ref="A3:I3"/>
    <mergeCell ref="A4:A5"/>
    <mergeCell ref="B4:D5"/>
    <mergeCell ref="E4:E5"/>
    <mergeCell ref="F4:G4"/>
    <mergeCell ref="I4:I5"/>
    <mergeCell ref="AD4:AD5"/>
    <mergeCell ref="J4:L5"/>
    <mergeCell ref="M4:N4"/>
    <mergeCell ref="P4:P5"/>
    <mergeCell ref="Q4:S5"/>
    <mergeCell ref="T4:U4"/>
    <mergeCell ref="V4:AC4"/>
    <mergeCell ref="I39:I45"/>
    <mergeCell ref="J39:J45"/>
    <mergeCell ref="K39:K45"/>
    <mergeCell ref="L39:L45"/>
    <mergeCell ref="M39:M45"/>
    <mergeCell ref="N39:N45"/>
    <mergeCell ref="O39:O45"/>
    <mergeCell ref="P39:P45"/>
    <mergeCell ref="Q39:Q45"/>
    <mergeCell ref="AA39:AA45"/>
    <mergeCell ref="AB39:AB45"/>
    <mergeCell ref="AC39:AC45"/>
    <mergeCell ref="AD39:AD45"/>
    <mergeCell ref="R39:R45"/>
    <mergeCell ref="S39:S45"/>
    <mergeCell ref="T39:T45"/>
    <mergeCell ref="U39:U45"/>
    <mergeCell ref="V39:V45"/>
    <mergeCell ref="W39:W45"/>
    <mergeCell ref="X39:X45"/>
    <mergeCell ref="Y39:Y45"/>
    <mergeCell ref="Z39:Z45"/>
    <mergeCell ref="I71:I77"/>
    <mergeCell ref="J71:J77"/>
    <mergeCell ref="K71:K77"/>
    <mergeCell ref="L71:L77"/>
    <mergeCell ref="M71:M77"/>
    <mergeCell ref="I79:I85"/>
    <mergeCell ref="J79:J85"/>
    <mergeCell ref="K79:K85"/>
    <mergeCell ref="L79:L85"/>
    <mergeCell ref="M79:M85"/>
    <mergeCell ref="N71:N77"/>
    <mergeCell ref="O71:O77"/>
    <mergeCell ref="P71:P77"/>
    <mergeCell ref="Q71:Q77"/>
    <mergeCell ref="R71:R77"/>
    <mergeCell ref="S71:S77"/>
    <mergeCell ref="T71:T77"/>
    <mergeCell ref="U71:U77"/>
    <mergeCell ref="V71:V77"/>
    <mergeCell ref="N79:N85"/>
    <mergeCell ref="O79:O85"/>
    <mergeCell ref="P79:P85"/>
    <mergeCell ref="Q79:Q85"/>
    <mergeCell ref="R79:R85"/>
    <mergeCell ref="S79:S85"/>
    <mergeCell ref="T79:T85"/>
    <mergeCell ref="U79:U85"/>
    <mergeCell ref="V79:V85"/>
    <mergeCell ref="AD79:AD85"/>
    <mergeCell ref="W71:W77"/>
    <mergeCell ref="X71:X77"/>
    <mergeCell ref="Y71:Y77"/>
    <mergeCell ref="Z71:Z77"/>
    <mergeCell ref="AA71:AA77"/>
    <mergeCell ref="AB71:AB77"/>
    <mergeCell ref="AC71:AC77"/>
    <mergeCell ref="AD71:AD77"/>
    <mergeCell ref="W79:W85"/>
    <mergeCell ref="X79:X85"/>
    <mergeCell ref="Y79:Y85"/>
    <mergeCell ref="Z79:Z85"/>
    <mergeCell ref="AA79:AA85"/>
    <mergeCell ref="AB79:AB85"/>
    <mergeCell ref="AC79:AC85"/>
  </mergeCells>
  <hyperlinks>
    <hyperlink ref="A103" r:id="rId1" xr:uid="{9BA28207-C1AB-4449-B5E3-8985654E89A0}"/>
    <hyperlink ref="H103" r:id="rId2" xr:uid="{909D680C-4E0A-439E-BCA6-04AB44558739}"/>
    <hyperlink ref="H100" r:id="rId3" xr:uid="{4B5903F0-EE46-47D6-90E2-F5AFE3ADF4B8}"/>
    <hyperlink ref="A100" r:id="rId4" xr:uid="{482D6D47-B24B-4D2C-8122-838EC1B8A56E}"/>
  </hyperlinks>
  <pageMargins left="0.7" right="0.7" top="0.75" bottom="0.75" header="0.3" footer="0.3"/>
  <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287882068D714AABE8AF7C24C63710" ma:contentTypeVersion="20" ma:contentTypeDescription="Create a new document." ma:contentTypeScope="" ma:versionID="bcba92fafe95465c14f00c27d2f3d19e">
  <xsd:schema xmlns:xsd="http://www.w3.org/2001/XMLSchema" xmlns:xs="http://www.w3.org/2001/XMLSchema" xmlns:p="http://schemas.microsoft.com/office/2006/metadata/properties" xmlns:ns2="1c3c031a-cc95-4d35-bb13-e748de8be5bc" xmlns:ns3="b85da30e-104c-4ffe-8775-8b92f4e2816b" targetNamespace="http://schemas.microsoft.com/office/2006/metadata/properties" ma:root="true" ma:fieldsID="06ebc13e8434730d9c29270f69c83c31" ns2:_="" ns3:_="">
    <xsd:import namespace="1c3c031a-cc95-4d35-bb13-e748de8be5bc"/>
    <xsd:import namespace="b85da30e-104c-4ffe-8775-8b92f4e2816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griffin2" minOccurs="0"/>
                <xsd:element ref="ns3:_Flow_SignoffStatu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3c031a-cc95-4d35-bb13-e748de8be5b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639f1039-bd72-487f-bc10-16f78d2d25d8}" ma:internalName="TaxCatchAll" ma:showField="CatchAllData" ma:web="1c3c031a-cc95-4d35-bb13-e748de8be5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da30e-104c-4ffe-8775-8b92f4e281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griffin2" ma:index="19" nillable="true" ma:displayName="griffin 2" ma:format="Dropdown" ma:internalName="griffin2">
      <xsd:simpleType>
        <xsd:restriction base="dms:Text">
          <xsd:maxLength value="255"/>
        </xsd:restriction>
      </xsd:simpleType>
    </xsd:element>
    <xsd:element name="_Flow_SignoffStatus" ma:index="20" nillable="true" ma:displayName="Sign-off status" ma:internalName="Sign_x002d_off_x0020_status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48ded909-303a-4d8e-b841-df2fc8e5e6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riffin2 xmlns="b85da30e-104c-4ffe-8775-8b92f4e2816b" xsi:nil="true"/>
    <_Flow_SignoffStatus xmlns="b85da30e-104c-4ffe-8775-8b92f4e2816b" xsi:nil="true"/>
    <lcf76f155ced4ddcb4097134ff3c332f xmlns="b85da30e-104c-4ffe-8775-8b92f4e2816b">
      <Terms xmlns="http://schemas.microsoft.com/office/infopath/2007/PartnerControls"/>
    </lcf76f155ced4ddcb4097134ff3c332f>
    <TaxCatchAll xmlns="1c3c031a-cc95-4d35-bb13-e748de8be5bc" xsi:nil="true"/>
    <SharedWithUsers xmlns="1c3c031a-cc95-4d35-bb13-e748de8be5bc">
      <UserInfo>
        <DisplayName>Ts Yew (MSC (Malaysia) Sdn. Bhd.)</DisplayName>
        <AccountId>150</AccountId>
        <AccountType/>
      </UserInfo>
      <UserInfo>
        <DisplayName>Liana Mustafa (MSC (Malaysia) Sdn. Bhd.)</DisplayName>
        <AccountId>198</AccountId>
        <AccountType/>
      </UserInfo>
      <UserInfo>
        <DisplayName>Mallela Balaji (MSC Service Center India)</DisplayName>
        <AccountId>293</AccountId>
        <AccountType/>
      </UserInfo>
      <UserInfo>
        <DisplayName>Penupothu Vijay Kumar (MSC Service Center India)</DisplayName>
        <AccountId>300</AccountId>
        <AccountType/>
      </UserInfo>
      <UserInfo>
        <DisplayName>Mudurukola Srinadh (MSC Service Center India)</DisplayName>
        <AccountId>299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3484F837-ECB4-4E7E-9D22-367C2245495E}"/>
</file>

<file path=customXml/itemProps2.xml><?xml version="1.0" encoding="utf-8"?>
<ds:datastoreItem xmlns:ds="http://schemas.openxmlformats.org/officeDocument/2006/customXml" ds:itemID="{54B8C424-1A72-41E6-AE58-0F2133794F31}"/>
</file>

<file path=customXml/itemProps3.xml><?xml version="1.0" encoding="utf-8"?>
<ds:datastoreItem xmlns:ds="http://schemas.openxmlformats.org/officeDocument/2006/customXml" ds:itemID="{AFCE80D0-527C-4836-8921-EDBCB05BCB4A}"/>
</file>

<file path=docMetadata/LabelInfo.xml><?xml version="1.0" encoding="utf-8"?>
<clbl:labelList xmlns:clbl="http://schemas.microsoft.com/office/2020/mipLabelMetadata">
  <clbl:label id="{e05d782c-44c4-4fdc-bac8-03856b01d600}" enabled="1" method="Privileged" siteId="{088e9b00-ffd0-458e-bfa1-acf4c596d3cb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Liana Mustafa (MSC (Malaysia) Sdn. Bhd.)</dc:creator>
  <cp:keywords/>
  <dc:description/>
  <cp:lastModifiedBy>Mohammad Irfan (MSC (Malaysia) Sdn. Bhd.)</cp:lastModifiedBy>
  <cp:revision/>
  <dcterms:created xsi:type="dcterms:W3CDTF">2023-09-06T02:49:40Z</dcterms:created>
  <dcterms:modified xsi:type="dcterms:W3CDTF">2024-10-15T02:29:53Z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0x010100C3287882068D714AABE8AF7C24C63710</vt:lpwstr>
  </property>
  <property fmtid="{D5CDD505-2E9C-101B-9397-08002B2CF9AE}" pid="3" name="MediaServiceImageTags">
    <vt:lpwstr/>
  </property>
</Properties>
</file>